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ORÇA_SINTÉTICO2005_2009" sheetId="1" r:id="rId1"/>
    <sheet name="ANALÍTICO TOTALIZADOR" sheetId="2" r:id="rId2"/>
  </sheets>
  <definedNames>
    <definedName name="Excel_BuiltIn_Print_Area_11">'ORÇA_SINTÉTICO2005_2009'!$A$1:$J$78</definedName>
    <definedName name="Excel_BuiltIn_Print_Area_21">'ANALÍTICO TOTALIZADOR'!$A$5:$I$45</definedName>
    <definedName name="Excel_BuiltIn_Print_Area_3">#REF!</definedName>
    <definedName name="_xlnm.Print_Area" localSheetId="1">'ANALÍTICO TOTALIZADOR'!$A$1:$I$45</definedName>
    <definedName name="_xlnm.Print_Area" localSheetId="0">'ORÇA_SINTÉTICO2005_2009'!$A$1:$J$82</definedName>
    <definedName name="_xlnm.Print_Titles" localSheetId="1">'ANALÍTICO TOTALIZADOR'!$1:$4</definedName>
  </definedNames>
  <calcPr fullCalcOnLoad="1"/>
</workbook>
</file>

<file path=xl/sharedStrings.xml><?xml version="1.0" encoding="utf-8"?>
<sst xmlns="http://schemas.openxmlformats.org/spreadsheetml/2006/main" count="222" uniqueCount="99">
  <si>
    <t>PROJECT</t>
  </si>
  <si>
    <t>PNUD/BRA/_____________</t>
  </si>
  <si>
    <t>DEVELOPMENT CONTEXT  (PRONAF)</t>
  </si>
  <si>
    <t>MAIN SOURCE OF FUNDS</t>
  </si>
  <si>
    <t>IPF</t>
  </si>
  <si>
    <t>AOS SOURCE OF FUNDS</t>
  </si>
  <si>
    <t>IPF SUBLINE</t>
  </si>
  <si>
    <t>EXECUTING AGENCY</t>
  </si>
  <si>
    <t>GOVERNAMENT</t>
  </si>
  <si>
    <t>IMPLEMENTING AGENCY</t>
  </si>
  <si>
    <t>CONSOLIDATED ANO 1</t>
  </si>
  <si>
    <t>SUBL</t>
  </si>
  <si>
    <t>DESCRIPTION</t>
  </si>
  <si>
    <t>IMPLEMENT</t>
  </si>
  <si>
    <t>W/M</t>
  </si>
  <si>
    <t>Net</t>
  </si>
  <si>
    <t>%</t>
  </si>
  <si>
    <t>AOS</t>
  </si>
  <si>
    <t xml:space="preserve">  %        DDT'L  CHARGES</t>
  </si>
  <si>
    <t>TOTAL</t>
  </si>
  <si>
    <t>AGENCY</t>
  </si>
  <si>
    <t>Amount</t>
  </si>
  <si>
    <t>13.02</t>
  </si>
  <si>
    <t>Admin. Support Personnel</t>
  </si>
  <si>
    <t>GOVT</t>
  </si>
  <si>
    <t>13.99</t>
  </si>
  <si>
    <t>PROJECT PERSONNEL LINE TOTAL</t>
  </si>
  <si>
    <t>15.02</t>
  </si>
  <si>
    <t>Duty Travel - NPPP2</t>
  </si>
  <si>
    <t>15.99</t>
  </si>
  <si>
    <t>17.02</t>
  </si>
  <si>
    <t>Short Term - NPPP</t>
  </si>
  <si>
    <t>17.99</t>
  </si>
  <si>
    <t>PROJECT PERSONNEL COMPONENT TOTAL</t>
  </si>
  <si>
    <t>21.01</t>
  </si>
  <si>
    <t>Subcontracts A</t>
  </si>
  <si>
    <t>21.99</t>
  </si>
  <si>
    <t>PROJECT SUBCONTRACT LINE TOTAL</t>
  </si>
  <si>
    <t>22.01</t>
  </si>
  <si>
    <t>Rent</t>
  </si>
  <si>
    <t>22.99</t>
  </si>
  <si>
    <t>SUBCONTRACT COMPONENT TOTAL</t>
  </si>
  <si>
    <t>32.01</t>
  </si>
  <si>
    <t>Study Tours / Group Training</t>
  </si>
  <si>
    <t>32.99</t>
  </si>
  <si>
    <t>TRAINING LINE TOTAL</t>
  </si>
  <si>
    <t>TRAINING COMPONENT TOTAL</t>
  </si>
  <si>
    <t>45.01</t>
  </si>
  <si>
    <t>Expendable Equipament</t>
  </si>
  <si>
    <t>45.04</t>
  </si>
  <si>
    <t>Office Operation &amp; Maintenance</t>
  </si>
  <si>
    <t>45.99</t>
  </si>
  <si>
    <t>EQUIPAMENT LINE TOTAL</t>
  </si>
  <si>
    <t>EQUIPAMENT COMPONENT TOTAL</t>
  </si>
  <si>
    <t>52.01</t>
  </si>
  <si>
    <t>Reporting Costs-Publication</t>
  </si>
  <si>
    <t>52.02</t>
  </si>
  <si>
    <t>Reporting Costs-Video/Cdrom</t>
  </si>
  <si>
    <t>52.99</t>
  </si>
  <si>
    <t xml:space="preserve">MISCELLANEOUS LINE TOTAL </t>
  </si>
  <si>
    <t>53.01</t>
  </si>
  <si>
    <t>Petty Cash</t>
  </si>
  <si>
    <t>53.02</t>
  </si>
  <si>
    <t>CPMF</t>
  </si>
  <si>
    <t>53.99</t>
  </si>
  <si>
    <t xml:space="preserve">MISCELLANEOUS COMPONENT TOTAL </t>
  </si>
  <si>
    <t xml:space="preserve">(A)  </t>
  </si>
  <si>
    <t>BUDGET TOTAL</t>
  </si>
  <si>
    <t xml:space="preserve">(B)  </t>
  </si>
  <si>
    <t>AOS/ADM COST</t>
  </si>
  <si>
    <t xml:space="preserve">(A+B)  </t>
  </si>
  <si>
    <t>C/S TOTAL</t>
  </si>
  <si>
    <t>PNUD BRA/____________</t>
  </si>
  <si>
    <t>CONSOLIDATED - ANO 2</t>
  </si>
  <si>
    <t>MINISTÉRIO DA AGRICULTURA E DO ABASTECIMENTO</t>
  </si>
  <si>
    <t>PROGRAMA DAS NAÇÕES UNIDAS PARA O DESENVOLVIMENTO</t>
  </si>
  <si>
    <t>PRODOC</t>
  </si>
  <si>
    <t>Valor em Reais</t>
  </si>
  <si>
    <t>LINHA</t>
  </si>
  <si>
    <t>Ano 1</t>
  </si>
  <si>
    <t>Ano 2</t>
  </si>
  <si>
    <t>SERVIÇOS DE TERCEIROS</t>
  </si>
  <si>
    <t>VIAGENS -NPPP / COLABORADORES</t>
  </si>
  <si>
    <t>NPPP PROD - CONSULTORIA-PF</t>
  </si>
  <si>
    <t>CONTRATOS - PESSOA JURÍDICA</t>
  </si>
  <si>
    <t>LOCAÇÃO</t>
  </si>
  <si>
    <t>EVENTOS-TREINAMENTO GRUPO</t>
  </si>
  <si>
    <t>MATERIAL CONSUMO</t>
  </si>
  <si>
    <t>MANUTENÇÃO ESCRITÓRIO</t>
  </si>
  <si>
    <t>CUSTO RELATÓRIOS-PUBLICAÇÕES</t>
  </si>
  <si>
    <t>CUSTO RELATÓRIOS-VÍDEOS/CDROM</t>
  </si>
  <si>
    <t>PETTY CASH</t>
  </si>
  <si>
    <t>sub total</t>
  </si>
  <si>
    <t>ADM PNUD</t>
  </si>
  <si>
    <t>Valor em Dolar</t>
  </si>
  <si>
    <t>VIAGENS -NPPP2 / COLABORADORES</t>
  </si>
  <si>
    <t>NPPP - CONSULTORIA-PF</t>
  </si>
  <si>
    <t>US$ PNUD - NOV/98  =</t>
  </si>
  <si>
    <t>PROJETO PNUD BRA 06/010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</si>
</sst>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\-??_-;_-@_-"/>
    <numFmt numFmtId="165" formatCode="_-* #,##0_-;\-* #,##0_-;_-* \-??_-;_-@_-"/>
    <numFmt numFmtId="166" formatCode="_-* #,##0.000_-;\-* #,##0.000_-;_-* \-??_-;_-@_-"/>
    <numFmt numFmtId="167" formatCode="0.000%"/>
    <numFmt numFmtId="168" formatCode="0.0000"/>
  </numFmts>
  <fonts count="1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0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15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4" fillId="2" borderId="2" xfId="15" applyNumberFormat="1" applyFont="1" applyFill="1" applyBorder="1" applyAlignment="1" applyProtection="1">
      <alignment/>
      <protection/>
    </xf>
    <xf numFmtId="3" fontId="4" fillId="2" borderId="3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15" applyNumberFormat="1" applyFont="1" applyFill="1" applyBorder="1" applyAlignment="1" applyProtection="1">
      <alignment/>
      <protection/>
    </xf>
    <xf numFmtId="3" fontId="4" fillId="0" borderId="5" xfId="15" applyNumberFormat="1" applyFont="1" applyFill="1" applyBorder="1" applyAlignment="1" applyProtection="1">
      <alignment/>
      <protection/>
    </xf>
    <xf numFmtId="3" fontId="2" fillId="0" borderId="5" xfId="15" applyNumberFormat="1" applyFont="1" applyFill="1" applyBorder="1" applyAlignment="1" applyProtection="1">
      <alignment/>
      <protection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3" fontId="2" fillId="0" borderId="7" xfId="15" applyNumberFormat="1" applyFont="1" applyFill="1" applyBorder="1" applyAlignment="1" applyProtection="1">
      <alignment/>
      <protection/>
    </xf>
    <xf numFmtId="3" fontId="4" fillId="0" borderId="8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2" fillId="0" borderId="0" xfId="15" applyNumberFormat="1" applyFont="1" applyFill="1" applyBorder="1" applyAlignment="1" applyProtection="1">
      <alignment horizontal="center"/>
      <protection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9" fillId="0" borderId="11" xfId="15" applyNumberFormat="1" applyFont="1" applyFill="1" applyBorder="1" applyAlignment="1" applyProtection="1">
      <alignment horizontal="center" vertical="center"/>
      <protection/>
    </xf>
    <xf numFmtId="3" fontId="4" fillId="0" borderId="12" xfId="15" applyNumberFormat="1" applyFont="1" applyFill="1" applyBorder="1" applyAlignment="1" applyProtection="1">
      <alignment horizontal="center" vertical="center"/>
      <protection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4" fillId="0" borderId="2" xfId="15" applyNumberFormat="1" applyFont="1" applyFill="1" applyBorder="1" applyAlignment="1" applyProtection="1">
      <alignment horizontal="center" vertical="center"/>
      <protection/>
    </xf>
    <xf numFmtId="3" fontId="2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" fillId="0" borderId="14" xfId="15" applyNumberFormat="1" applyFont="1" applyFill="1" applyBorder="1" applyAlignment="1" applyProtection="1">
      <alignment horizontal="center" vertical="center"/>
      <protection/>
    </xf>
    <xf numFmtId="3" fontId="8" fillId="0" borderId="0" xfId="15" applyNumberFormat="1" applyFont="1" applyFill="1" applyBorder="1" applyAlignment="1" applyProtection="1">
      <alignment horizontal="center" vertical="center"/>
      <protection/>
    </xf>
    <xf numFmtId="3" fontId="8" fillId="0" borderId="14" xfId="15" applyNumberFormat="1" applyFont="1" applyFill="1" applyBorder="1" applyAlignment="1" applyProtection="1">
      <alignment horizontal="center" vertical="center"/>
      <protection/>
    </xf>
    <xf numFmtId="3" fontId="3" fillId="0" borderId="5" xfId="15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6" xfId="15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8" xfId="15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165" fontId="1" fillId="0" borderId="19" xfId="15" applyNumberFormat="1" applyFont="1" applyFill="1" applyBorder="1" applyAlignment="1" applyProtection="1">
      <alignment horizontal="center" vertical="center"/>
      <protection/>
    </xf>
    <xf numFmtId="3" fontId="2" fillId="0" borderId="14" xfId="15" applyNumberFormat="1" applyFont="1" applyFill="1" applyBorder="1" applyAlignment="1" applyProtection="1">
      <alignment vertical="center"/>
      <protection/>
    </xf>
    <xf numFmtId="3" fontId="2" fillId="0" borderId="0" xfId="15" applyNumberFormat="1" applyFont="1" applyFill="1" applyBorder="1" applyAlignment="1" applyProtection="1">
      <alignment vertical="center"/>
      <protection/>
    </xf>
    <xf numFmtId="3" fontId="0" fillId="0" borderId="5" xfId="15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3" fontId="4" fillId="0" borderId="16" xfId="15" applyNumberFormat="1" applyFont="1" applyFill="1" applyBorder="1" applyAlignment="1" applyProtection="1">
      <alignment vertical="center"/>
      <protection/>
    </xf>
    <xf numFmtId="3" fontId="4" fillId="0" borderId="17" xfId="15" applyNumberFormat="1" applyFont="1" applyFill="1" applyBorder="1" applyAlignment="1" applyProtection="1">
      <alignment vertical="center"/>
      <protection/>
    </xf>
    <xf numFmtId="3" fontId="5" fillId="0" borderId="18" xfId="15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3" fontId="5" fillId="0" borderId="16" xfId="15" applyNumberFormat="1" applyFont="1" applyFill="1" applyBorder="1" applyAlignment="1" applyProtection="1">
      <alignment vertical="center"/>
      <protection/>
    </xf>
    <xf numFmtId="3" fontId="5" fillId="0" borderId="17" xfId="15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3" fontId="5" fillId="0" borderId="5" xfId="15" applyNumberFormat="1" applyFont="1" applyFill="1" applyBorder="1" applyAlignment="1" applyProtection="1">
      <alignment vertical="center"/>
      <protection/>
    </xf>
    <xf numFmtId="3" fontId="2" fillId="0" borderId="17" xfId="15" applyNumberFormat="1" applyFont="1" applyFill="1" applyBorder="1" applyAlignment="1" applyProtection="1">
      <alignment vertical="center"/>
      <protection/>
    </xf>
    <xf numFmtId="3" fontId="11" fillId="0" borderId="0" xfId="15" applyNumberFormat="1" applyFont="1" applyFill="1" applyBorder="1" applyAlignment="1" applyProtection="1">
      <alignment vertical="center"/>
      <protection/>
    </xf>
    <xf numFmtId="3" fontId="11" fillId="0" borderId="14" xfId="15" applyNumberFormat="1" applyFont="1" applyFill="1" applyBorder="1" applyAlignment="1" applyProtection="1">
      <alignment vertical="center"/>
      <protection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3" fontId="12" fillId="0" borderId="22" xfId="15" applyNumberFormat="1" applyFont="1" applyFill="1" applyBorder="1" applyAlignment="1" applyProtection="1">
      <alignment vertical="center"/>
      <protection/>
    </xf>
    <xf numFmtId="3" fontId="4" fillId="0" borderId="21" xfId="15" applyNumberFormat="1" applyFont="1" applyFill="1" applyBorder="1" applyAlignment="1" applyProtection="1">
      <alignment vertical="center"/>
      <protection/>
    </xf>
    <xf numFmtId="3" fontId="4" fillId="0" borderId="22" xfId="15" applyNumberFormat="1" applyFont="1" applyFill="1" applyBorder="1" applyAlignment="1" applyProtection="1">
      <alignment vertical="center"/>
      <protection/>
    </xf>
    <xf numFmtId="3" fontId="12" fillId="0" borderId="23" xfId="15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9" fontId="4" fillId="0" borderId="22" xfId="19" applyFont="1" applyFill="1" applyBorder="1" applyAlignment="1" applyProtection="1">
      <alignment horizontal="left" vertical="center"/>
      <protection/>
    </xf>
    <xf numFmtId="3" fontId="4" fillId="3" borderId="21" xfId="15" applyNumberFormat="1" applyFont="1" applyFill="1" applyBorder="1" applyAlignment="1" applyProtection="1">
      <alignment vertical="center"/>
      <protection/>
    </xf>
    <xf numFmtId="3" fontId="4" fillId="3" borderId="22" xfId="15" applyNumberFormat="1" applyFont="1" applyFill="1" applyBorder="1" applyAlignment="1" applyProtection="1">
      <alignment vertical="center"/>
      <protection/>
    </xf>
    <xf numFmtId="3" fontId="12" fillId="3" borderId="24" xfId="15" applyNumberFormat="1" applyFont="1" applyFill="1" applyBorder="1" applyAlignment="1" applyProtection="1">
      <alignment vertical="center"/>
      <protection/>
    </xf>
    <xf numFmtId="165" fontId="1" fillId="0" borderId="14" xfId="15" applyNumberFormat="1" applyFont="1" applyFill="1" applyBorder="1" applyAlignment="1" applyProtection="1">
      <alignment horizontal="center" vertical="center"/>
      <protection/>
    </xf>
    <xf numFmtId="165" fontId="1" fillId="0" borderId="16" xfId="1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165" fontId="13" fillId="0" borderId="0" xfId="15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/>
    </xf>
    <xf numFmtId="3" fontId="3" fillId="0" borderId="0" xfId="15" applyNumberFormat="1" applyFont="1" applyFill="1" applyBorder="1" applyAlignment="1" applyProtection="1">
      <alignment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165" fontId="4" fillId="0" borderId="0" xfId="15" applyNumberFormat="1" applyFont="1" applyFill="1" applyBorder="1" applyAlignment="1" applyProtection="1">
      <alignment vertical="center"/>
      <protection/>
    </xf>
    <xf numFmtId="165" fontId="4" fillId="0" borderId="0" xfId="15" applyNumberFormat="1" applyFont="1" applyFill="1" applyBorder="1" applyAlignment="1" applyProtection="1">
      <alignment horizontal="center" vertical="center"/>
      <protection/>
    </xf>
    <xf numFmtId="165" fontId="5" fillId="0" borderId="0" xfId="1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2" fillId="0" borderId="7" xfId="0" applyFont="1" applyBorder="1" applyAlignment="1">
      <alignment vertical="center"/>
    </xf>
    <xf numFmtId="3" fontId="12" fillId="0" borderId="7" xfId="15" applyNumberFormat="1" applyFont="1" applyFill="1" applyBorder="1" applyAlignment="1" applyProtection="1">
      <alignment vertical="center"/>
      <protection/>
    </xf>
    <xf numFmtId="0" fontId="12" fillId="0" borderId="7" xfId="0" applyFont="1" applyBorder="1" applyAlignment="1">
      <alignment horizontal="center" vertical="center"/>
    </xf>
    <xf numFmtId="165" fontId="12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27" xfId="15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3" fontId="1" fillId="0" borderId="30" xfId="15" applyNumberFormat="1" applyFont="1" applyFill="1" applyBorder="1" applyAlignment="1" applyProtection="1">
      <alignment vertical="center"/>
      <protection/>
    </xf>
    <xf numFmtId="3" fontId="2" fillId="0" borderId="30" xfId="15" applyNumberFormat="1" applyFont="1" applyFill="1" applyBorder="1" applyAlignment="1" applyProtection="1">
      <alignment horizontal="center" vertical="center"/>
      <protection/>
    </xf>
    <xf numFmtId="3" fontId="2" fillId="0" borderId="19" xfId="15" applyNumberFormat="1" applyFont="1" applyFill="1" applyBorder="1" applyAlignment="1" applyProtection="1">
      <alignment horizontal="center" vertical="center"/>
      <protection/>
    </xf>
    <xf numFmtId="165" fontId="2" fillId="0" borderId="19" xfId="15" applyNumberFormat="1" applyFont="1" applyFill="1" applyBorder="1" applyAlignment="1" applyProtection="1">
      <alignment vertical="center"/>
      <protection/>
    </xf>
    <xf numFmtId="165" fontId="4" fillId="0" borderId="31" xfId="15" applyNumberFormat="1" applyFont="1" applyFill="1" applyBorder="1" applyAlignment="1" applyProtection="1">
      <alignment horizontal="center" vertical="center"/>
      <protection/>
    </xf>
    <xf numFmtId="165" fontId="2" fillId="0" borderId="0" xfId="15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" fillId="0" borderId="29" xfId="0" applyFont="1" applyBorder="1" applyAlignment="1">
      <alignment horizontal="justify" vertical="top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justify" vertical="top"/>
    </xf>
    <xf numFmtId="0" fontId="2" fillId="0" borderId="34" xfId="0" applyFont="1" applyBorder="1" applyAlignment="1">
      <alignment horizontal="center" vertical="center"/>
    </xf>
    <xf numFmtId="3" fontId="1" fillId="0" borderId="34" xfId="15" applyNumberFormat="1" applyFont="1" applyFill="1" applyBorder="1" applyAlignment="1" applyProtection="1">
      <alignment vertical="center"/>
      <protection/>
    </xf>
    <xf numFmtId="3" fontId="2" fillId="0" borderId="34" xfId="15" applyNumberFormat="1" applyFont="1" applyFill="1" applyBorder="1" applyAlignment="1" applyProtection="1">
      <alignment horizontal="center" vertical="center"/>
      <protection/>
    </xf>
    <xf numFmtId="3" fontId="2" fillId="0" borderId="33" xfId="15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1" fillId="0" borderId="7" xfId="15" applyNumberFormat="1" applyFont="1" applyFill="1" applyBorder="1" applyAlignment="1" applyProtection="1">
      <alignment vertical="center"/>
      <protection/>
    </xf>
    <xf numFmtId="3" fontId="1" fillId="0" borderId="7" xfId="15" applyNumberFormat="1" applyFont="1" applyFill="1" applyBorder="1" applyAlignment="1" applyProtection="1">
      <alignment horizontal="left" vertical="center"/>
      <protection/>
    </xf>
    <xf numFmtId="165" fontId="4" fillId="0" borderId="21" xfId="15" applyNumberFormat="1" applyFont="1" applyFill="1" applyBorder="1" applyAlignment="1" applyProtection="1">
      <alignment horizontal="center" vertical="center"/>
      <protection/>
    </xf>
    <xf numFmtId="165" fontId="4" fillId="0" borderId="33" xfId="15" applyNumberFormat="1" applyFont="1" applyFill="1" applyBorder="1" applyAlignment="1" applyProtection="1">
      <alignment horizontal="center" vertical="center"/>
      <protection/>
    </xf>
    <xf numFmtId="165" fontId="4" fillId="0" borderId="35" xfId="15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1" fillId="0" borderId="0" xfId="15" applyNumberFormat="1" applyFont="1" applyFill="1" applyBorder="1" applyAlignment="1" applyProtection="1">
      <alignment vertical="center"/>
      <protection/>
    </xf>
    <xf numFmtId="3" fontId="1" fillId="0" borderId="0" xfId="15" applyNumberFormat="1" applyFont="1" applyFill="1" applyBorder="1" applyAlignment="1" applyProtection="1">
      <alignment horizontal="left"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165" fontId="2" fillId="0" borderId="36" xfId="15" applyNumberFormat="1" applyFont="1" applyFill="1" applyBorder="1" applyAlignment="1" applyProtection="1">
      <alignment horizontal="center" vertical="center"/>
      <protection/>
    </xf>
    <xf numFmtId="165" fontId="4" fillId="0" borderId="37" xfId="15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21" xfId="15" applyNumberFormat="1" applyFont="1" applyFill="1" applyBorder="1" applyAlignment="1" applyProtection="1">
      <alignment vertical="center"/>
      <protection/>
    </xf>
    <xf numFmtId="3" fontId="1" fillId="0" borderId="21" xfId="15" applyNumberFormat="1" applyFont="1" applyFill="1" applyBorder="1" applyAlignment="1" applyProtection="1">
      <alignment horizontal="left" vertical="center"/>
      <protection/>
    </xf>
    <xf numFmtId="165" fontId="4" fillId="0" borderId="38" xfId="15" applyNumberFormat="1" applyFont="1" applyFill="1" applyBorder="1" applyAlignment="1" applyProtection="1">
      <alignment horizontal="center" vertical="center"/>
      <protection/>
    </xf>
    <xf numFmtId="165" fontId="4" fillId="0" borderId="39" xfId="15" applyNumberFormat="1" applyFont="1" applyFill="1" applyBorder="1" applyAlignment="1" applyProtection="1">
      <alignment horizontal="center" vertical="center"/>
      <protection/>
    </xf>
    <xf numFmtId="9" fontId="2" fillId="0" borderId="0" xfId="0" applyNumberFormat="1" applyFont="1" applyFill="1" applyBorder="1" applyAlignment="1" applyProtection="1">
      <alignment vertical="center"/>
      <protection/>
    </xf>
    <xf numFmtId="165" fontId="2" fillId="0" borderId="19" xfId="15" applyNumberFormat="1" applyFont="1" applyFill="1" applyBorder="1" applyAlignment="1" applyProtection="1">
      <alignment horizontal="center" vertical="center"/>
      <protection/>
    </xf>
    <xf numFmtId="167" fontId="2" fillId="0" borderId="21" xfId="19" applyNumberFormat="1" applyFont="1" applyFill="1" applyBorder="1" applyAlignment="1" applyProtection="1">
      <alignment vertical="center"/>
      <protection/>
    </xf>
    <xf numFmtId="165" fontId="5" fillId="0" borderId="39" xfId="15" applyNumberFormat="1" applyFont="1" applyFill="1" applyBorder="1" applyAlignment="1" applyProtection="1">
      <alignment horizontal="center" vertical="center"/>
      <protection/>
    </xf>
    <xf numFmtId="3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0" fontId="12" fillId="0" borderId="7" xfId="0" applyFont="1" applyBorder="1" applyAlignment="1">
      <alignment vertical="top"/>
    </xf>
    <xf numFmtId="3" fontId="12" fillId="0" borderId="7" xfId="15" applyNumberFormat="1" applyFont="1" applyFill="1" applyBorder="1" applyAlignment="1" applyProtection="1">
      <alignment vertical="top"/>
      <protection/>
    </xf>
    <xf numFmtId="0" fontId="12" fillId="0" borderId="7" xfId="0" applyFont="1" applyBorder="1" applyAlignment="1">
      <alignment horizontal="center" vertical="top"/>
    </xf>
    <xf numFmtId="165" fontId="12" fillId="0" borderId="0" xfId="15" applyNumberFormat="1" applyFont="1" applyFill="1" applyBorder="1" applyAlignment="1" applyProtection="1">
      <alignment vertical="top"/>
      <protection/>
    </xf>
    <xf numFmtId="0" fontId="12" fillId="0" borderId="0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165" fontId="5" fillId="0" borderId="0" xfId="1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vertical="top"/>
    </xf>
    <xf numFmtId="165" fontId="2" fillId="0" borderId="40" xfId="15" applyNumberFormat="1" applyFont="1" applyFill="1" applyBorder="1" applyAlignment="1" applyProtection="1">
      <alignment horizontal="center" vertical="center"/>
      <protection/>
    </xf>
    <xf numFmtId="165" fontId="4" fillId="0" borderId="41" xfId="15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3" fontId="1" fillId="0" borderId="14" xfId="15" applyNumberFormat="1" applyFont="1" applyFill="1" applyBorder="1" applyAlignment="1" applyProtection="1">
      <alignment vertical="center"/>
      <protection/>
    </xf>
    <xf numFmtId="3" fontId="2" fillId="0" borderId="14" xfId="15" applyNumberFormat="1" applyFont="1" applyFill="1" applyBorder="1" applyAlignment="1" applyProtection="1">
      <alignment horizontal="center" vertical="center"/>
      <protection/>
    </xf>
    <xf numFmtId="3" fontId="2" fillId="0" borderId="29" xfId="15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justify" vertical="top"/>
    </xf>
    <xf numFmtId="0" fontId="0" fillId="0" borderId="4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167" fontId="4" fillId="0" borderId="21" xfId="19" applyNumberFormat="1" applyFont="1" applyFill="1" applyBorder="1" applyAlignment="1" applyProtection="1">
      <alignment vertical="center"/>
      <protection/>
    </xf>
    <xf numFmtId="165" fontId="5" fillId="0" borderId="38" xfId="15" applyNumberFormat="1" applyFont="1" applyFill="1" applyBorder="1" applyAlignment="1" applyProtection="1">
      <alignment horizontal="center" vertical="center"/>
      <protection/>
    </xf>
    <xf numFmtId="3" fontId="8" fillId="0" borderId="14" xfId="15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5" fillId="0" borderId="45" xfId="0" applyNumberFormat="1" applyFont="1" applyFill="1" applyBorder="1" applyAlignment="1" applyProtection="1">
      <alignment horizontal="center" vertical="center"/>
      <protection/>
    </xf>
    <xf numFmtId="3" fontId="5" fillId="0" borderId="4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showZeros="0" workbookViewId="0" topLeftCell="A1">
      <selection activeCell="J78" sqref="J78"/>
    </sheetView>
  </sheetViews>
  <sheetFormatPr defaultColWidth="9.140625" defaultRowHeight="12.75"/>
  <cols>
    <col min="1" max="1" width="5.57421875" style="1" customWidth="1"/>
    <col min="2" max="2" width="31.7109375" style="2" customWidth="1"/>
    <col min="3" max="3" width="12.28125" style="1" customWidth="1"/>
    <col min="4" max="4" width="6.28125" style="1" customWidth="1"/>
    <col min="5" max="5" width="12.7109375" style="3" customWidth="1"/>
    <col min="6" max="6" width="5.57421875" style="3" customWidth="1"/>
    <col min="7" max="7" width="9.00390625" style="3" customWidth="1"/>
    <col min="8" max="8" width="6.7109375" style="3" customWidth="1"/>
    <col min="9" max="9" width="8.140625" style="3" customWidth="1"/>
    <col min="10" max="10" width="12.7109375" style="3" customWidth="1"/>
    <col min="11" max="11" width="13.7109375" style="1" customWidth="1"/>
    <col min="12" max="16384" width="11.57421875" style="1" customWidth="1"/>
  </cols>
  <sheetData>
    <row r="1" spans="1:10" s="10" customFormat="1" ht="12.75" customHeight="1">
      <c r="A1" s="4" t="s">
        <v>0</v>
      </c>
      <c r="B1" s="5"/>
      <c r="C1" s="6" t="s">
        <v>1</v>
      </c>
      <c r="D1" s="7"/>
      <c r="E1" s="8"/>
      <c r="F1" s="8"/>
      <c r="G1" s="8"/>
      <c r="H1" s="8"/>
      <c r="I1" s="8"/>
      <c r="J1" s="9"/>
    </row>
    <row r="2" spans="1:10" s="10" customFormat="1" ht="12.75" customHeight="1">
      <c r="A2" s="11"/>
      <c r="B2" s="12"/>
      <c r="C2" s="13" t="s">
        <v>2</v>
      </c>
      <c r="D2" s="14"/>
      <c r="E2" s="15"/>
      <c r="F2" s="15"/>
      <c r="G2" s="15"/>
      <c r="H2" s="15"/>
      <c r="I2" s="15"/>
      <c r="J2" s="16"/>
    </row>
    <row r="3" spans="1:10" s="10" customFormat="1" ht="12.75" customHeight="1">
      <c r="A3" s="11" t="s">
        <v>3</v>
      </c>
      <c r="B3" s="12"/>
      <c r="C3" s="13" t="s">
        <v>4</v>
      </c>
      <c r="D3" s="14"/>
      <c r="E3" s="15"/>
      <c r="F3" s="15"/>
      <c r="G3" s="15"/>
      <c r="H3" s="15"/>
      <c r="I3" s="15"/>
      <c r="J3" s="16"/>
    </row>
    <row r="4" spans="1:10" s="10" customFormat="1" ht="12.75" customHeight="1">
      <c r="A4" s="11" t="s">
        <v>5</v>
      </c>
      <c r="B4" s="12"/>
      <c r="C4" s="13" t="s">
        <v>6</v>
      </c>
      <c r="E4" s="3"/>
      <c r="F4" s="3"/>
      <c r="G4" s="3"/>
      <c r="H4" s="3"/>
      <c r="I4" s="3"/>
      <c r="J4" s="17"/>
    </row>
    <row r="5" spans="1:10" s="10" customFormat="1" ht="12.75" customHeight="1">
      <c r="A5" s="11" t="s">
        <v>7</v>
      </c>
      <c r="B5" s="12"/>
      <c r="C5" s="13" t="s">
        <v>8</v>
      </c>
      <c r="E5" s="3"/>
      <c r="F5" s="3"/>
      <c r="G5" s="3"/>
      <c r="H5" s="3"/>
      <c r="I5" s="3"/>
      <c r="J5" s="17"/>
    </row>
    <row r="6" spans="1:10" s="10" customFormat="1" ht="12.75" customHeight="1">
      <c r="A6" s="18" t="s">
        <v>9</v>
      </c>
      <c r="B6" s="19"/>
      <c r="C6" s="20" t="s">
        <v>10</v>
      </c>
      <c r="D6" s="21"/>
      <c r="E6" s="22"/>
      <c r="F6" s="22"/>
      <c r="G6" s="22"/>
      <c r="H6" s="22"/>
      <c r="I6" s="22"/>
      <c r="J6" s="23"/>
    </row>
    <row r="7" spans="1:10" s="10" customFormat="1" ht="7.5" customHeight="1">
      <c r="A7" s="24"/>
      <c r="B7" s="25"/>
      <c r="C7" s="26"/>
      <c r="D7" s="26"/>
      <c r="E7" s="27"/>
      <c r="F7" s="27"/>
      <c r="G7" s="27"/>
      <c r="H7" s="27"/>
      <c r="I7" s="27"/>
      <c r="J7" s="27"/>
    </row>
    <row r="8" spans="1:10" s="37" customFormat="1" ht="3.75" customHeight="1">
      <c r="A8" s="28"/>
      <c r="B8" s="29"/>
      <c r="C8" s="30"/>
      <c r="D8" s="30"/>
      <c r="E8" s="31"/>
      <c r="F8" s="32"/>
      <c r="G8" s="33"/>
      <c r="H8" s="34"/>
      <c r="I8" s="35"/>
      <c r="J8" s="36"/>
    </row>
    <row r="9" spans="1:10" s="37" customFormat="1" ht="9.75" customHeight="1">
      <c r="A9" s="38" t="s">
        <v>11</v>
      </c>
      <c r="B9" s="39" t="s">
        <v>12</v>
      </c>
      <c r="C9" s="40" t="s">
        <v>13</v>
      </c>
      <c r="D9" s="40" t="s">
        <v>14</v>
      </c>
      <c r="E9" s="41" t="s">
        <v>15</v>
      </c>
      <c r="F9" s="42" t="s">
        <v>16</v>
      </c>
      <c r="G9" s="43" t="s">
        <v>17</v>
      </c>
      <c r="H9" s="188" t="s">
        <v>18</v>
      </c>
      <c r="I9" s="188"/>
      <c r="J9" s="44" t="s">
        <v>19</v>
      </c>
    </row>
    <row r="10" spans="1:10" s="37" customFormat="1" ht="9.75" customHeight="1">
      <c r="A10" s="45"/>
      <c r="B10" s="46"/>
      <c r="C10" s="47" t="s">
        <v>20</v>
      </c>
      <c r="D10" s="47"/>
      <c r="E10" s="48" t="s">
        <v>21</v>
      </c>
      <c r="F10" s="49"/>
      <c r="G10" s="50"/>
      <c r="H10" s="49"/>
      <c r="I10" s="50"/>
      <c r="J10" s="51"/>
    </row>
    <row r="11" spans="1:10" s="58" customFormat="1" ht="15" customHeight="1">
      <c r="A11" s="52" t="s">
        <v>22</v>
      </c>
      <c r="B11" s="53" t="s">
        <v>23</v>
      </c>
      <c r="C11" s="40" t="s">
        <v>24</v>
      </c>
      <c r="D11" s="54">
        <v>1</v>
      </c>
      <c r="E11" s="55">
        <f>'ANALÍTICO TOTALIZADOR'!G27</f>
        <v>0</v>
      </c>
      <c r="F11" s="56"/>
      <c r="G11" s="55"/>
      <c r="H11" s="56"/>
      <c r="I11" s="55"/>
      <c r="J11" s="57">
        <f>SUM(E11:E11)+G11+I11</f>
        <v>0</v>
      </c>
    </row>
    <row r="12" spans="1:10" s="65" customFormat="1" ht="15" customHeight="1">
      <c r="A12" s="59" t="s">
        <v>25</v>
      </c>
      <c r="B12" s="60" t="s">
        <v>26</v>
      </c>
      <c r="C12" s="61"/>
      <c r="D12" s="54">
        <v>1</v>
      </c>
      <c r="E12" s="62">
        <f>SUM(E11:E11)</f>
        <v>0</v>
      </c>
      <c r="F12" s="63"/>
      <c r="G12" s="62"/>
      <c r="H12" s="63"/>
      <c r="I12" s="62"/>
      <c r="J12" s="64">
        <f>SUM(J11:J11)</f>
        <v>0</v>
      </c>
    </row>
    <row r="13" spans="1:10" s="58" customFormat="1" ht="15" customHeight="1">
      <c r="A13" s="52" t="s">
        <v>27</v>
      </c>
      <c r="B13" s="66" t="s">
        <v>28</v>
      </c>
      <c r="C13" s="40" t="s">
        <v>24</v>
      </c>
      <c r="D13" s="54">
        <v>1</v>
      </c>
      <c r="E13" s="55">
        <f>'ANALÍTICO TOTALIZADOR'!G28</f>
        <v>247200</v>
      </c>
      <c r="F13" s="56"/>
      <c r="G13" s="55"/>
      <c r="H13" s="56"/>
      <c r="I13" s="55"/>
      <c r="J13" s="57">
        <f>SUM(E13:E13)+G13+I13</f>
        <v>247200</v>
      </c>
    </row>
    <row r="14" spans="1:10" s="65" customFormat="1" ht="15" customHeight="1">
      <c r="A14" s="59" t="s">
        <v>29</v>
      </c>
      <c r="B14" s="60" t="s">
        <v>26</v>
      </c>
      <c r="C14" s="61"/>
      <c r="D14" s="54">
        <v>1</v>
      </c>
      <c r="E14" s="62">
        <f>SUM(E13:E13)</f>
        <v>247200</v>
      </c>
      <c r="F14" s="63"/>
      <c r="G14" s="62"/>
      <c r="H14" s="63"/>
      <c r="I14" s="62"/>
      <c r="J14" s="64">
        <f>SUM(J13:J13)</f>
        <v>247200</v>
      </c>
    </row>
    <row r="15" spans="1:10" s="58" customFormat="1" ht="15" customHeight="1">
      <c r="A15" s="52" t="s">
        <v>30</v>
      </c>
      <c r="B15" s="66" t="s">
        <v>31</v>
      </c>
      <c r="C15" s="40" t="s">
        <v>24</v>
      </c>
      <c r="D15" s="54">
        <v>1</v>
      </c>
      <c r="E15" s="55">
        <f>'ANALÍTICO TOTALIZADOR'!G29</f>
        <v>1647200</v>
      </c>
      <c r="F15" s="56"/>
      <c r="G15" s="55"/>
      <c r="H15" s="56"/>
      <c r="I15" s="55"/>
      <c r="J15" s="57">
        <f>SUM(E15:E15)+G15+I15</f>
        <v>1647200</v>
      </c>
    </row>
    <row r="16" spans="1:10" s="65" customFormat="1" ht="15" customHeight="1">
      <c r="A16" s="59" t="s">
        <v>32</v>
      </c>
      <c r="B16" s="60" t="s">
        <v>26</v>
      </c>
      <c r="C16" s="61"/>
      <c r="D16" s="54">
        <v>1</v>
      </c>
      <c r="E16" s="62">
        <f>SUM(E15:E15)</f>
        <v>1647200</v>
      </c>
      <c r="F16" s="63"/>
      <c r="G16" s="62"/>
      <c r="H16" s="63"/>
      <c r="I16" s="62"/>
      <c r="J16" s="64">
        <f>SUM(J15:J15)</f>
        <v>1647200</v>
      </c>
    </row>
    <row r="17" spans="1:11" s="65" customFormat="1" ht="15" customHeight="1">
      <c r="A17" s="59">
        <v>19</v>
      </c>
      <c r="B17" s="60" t="s">
        <v>33</v>
      </c>
      <c r="C17" s="61"/>
      <c r="D17" s="54">
        <v>1</v>
      </c>
      <c r="E17" s="67">
        <f>E12+E14+E16</f>
        <v>1894400</v>
      </c>
      <c r="F17" s="68"/>
      <c r="G17" s="67"/>
      <c r="H17" s="68"/>
      <c r="I17" s="67"/>
      <c r="J17" s="64">
        <f>J16+J14+J12</f>
        <v>1894400</v>
      </c>
      <c r="K17" s="69"/>
    </row>
    <row r="18" spans="1:10" s="58" customFormat="1" ht="15" customHeight="1">
      <c r="A18" s="52" t="s">
        <v>34</v>
      </c>
      <c r="B18" s="66" t="s">
        <v>35</v>
      </c>
      <c r="C18" s="40" t="s">
        <v>24</v>
      </c>
      <c r="D18" s="54">
        <v>1</v>
      </c>
      <c r="E18" s="55">
        <f>'ANALÍTICO TOTALIZADOR'!G30</f>
        <v>843200</v>
      </c>
      <c r="F18" s="56"/>
      <c r="G18" s="55"/>
      <c r="H18" s="56"/>
      <c r="I18" s="55"/>
      <c r="J18" s="70">
        <f>SUM(E18:E18)+G18+I18</f>
        <v>843200</v>
      </c>
    </row>
    <row r="19" spans="1:10" s="58" customFormat="1" ht="15" customHeight="1">
      <c r="A19" s="59" t="s">
        <v>36</v>
      </c>
      <c r="B19" s="60" t="s">
        <v>37</v>
      </c>
      <c r="C19" s="47"/>
      <c r="D19" s="54">
        <v>1</v>
      </c>
      <c r="E19" s="62">
        <f>SUM(E18:E18)</f>
        <v>843200</v>
      </c>
      <c r="F19" s="71"/>
      <c r="G19" s="62"/>
      <c r="H19" s="71"/>
      <c r="I19" s="62"/>
      <c r="J19" s="64">
        <f>SUM(J18:J18)</f>
        <v>843200</v>
      </c>
    </row>
    <row r="20" spans="1:10" s="58" customFormat="1" ht="15" customHeight="1">
      <c r="A20" s="52" t="s">
        <v>38</v>
      </c>
      <c r="B20" s="66" t="s">
        <v>39</v>
      </c>
      <c r="C20" s="40" t="s">
        <v>24</v>
      </c>
      <c r="D20" s="54">
        <v>1</v>
      </c>
      <c r="E20" s="55">
        <f>'ANALÍTICO TOTALIZADOR'!G31</f>
        <v>79802.46913580247</v>
      </c>
      <c r="F20" s="56"/>
      <c r="G20" s="55"/>
      <c r="H20" s="56"/>
      <c r="I20" s="55"/>
      <c r="J20" s="57">
        <f>SUM(E20:E20)+G20+I20</f>
        <v>79802.46913580247</v>
      </c>
    </row>
    <row r="21" spans="1:10" s="58" customFormat="1" ht="15" customHeight="1">
      <c r="A21" s="59" t="s">
        <v>40</v>
      </c>
      <c r="B21" s="60" t="s">
        <v>37</v>
      </c>
      <c r="C21" s="47"/>
      <c r="D21" s="54">
        <v>1</v>
      </c>
      <c r="E21" s="62">
        <f>SUM(E20:E20)</f>
        <v>79802.46913580247</v>
      </c>
      <c r="F21" s="63"/>
      <c r="G21" s="62"/>
      <c r="H21" s="63"/>
      <c r="I21" s="62"/>
      <c r="J21" s="64">
        <f>SUM(J20:J20)</f>
        <v>79802.46913580247</v>
      </c>
    </row>
    <row r="22" spans="1:11" s="65" customFormat="1" ht="15" customHeight="1">
      <c r="A22" s="59">
        <v>29</v>
      </c>
      <c r="B22" s="60" t="s">
        <v>41</v>
      </c>
      <c r="C22" s="61"/>
      <c r="D22" s="54">
        <v>1</v>
      </c>
      <c r="E22" s="67">
        <f>SUM(E19+E21)</f>
        <v>923002.4691358025</v>
      </c>
      <c r="F22" s="68"/>
      <c r="G22" s="67"/>
      <c r="H22" s="68"/>
      <c r="I22" s="67"/>
      <c r="J22" s="64">
        <f>SUM(J19+J21)</f>
        <v>923002.4691358025</v>
      </c>
      <c r="K22" s="69"/>
    </row>
    <row r="23" spans="1:10" s="58" customFormat="1" ht="15" customHeight="1">
      <c r="A23" s="52" t="s">
        <v>42</v>
      </c>
      <c r="B23" s="53" t="s">
        <v>43</v>
      </c>
      <c r="C23" s="40" t="s">
        <v>24</v>
      </c>
      <c r="D23" s="54">
        <v>1</v>
      </c>
      <c r="E23" s="55">
        <f>'ANALÍTICO TOTALIZADOR'!G32</f>
        <v>758200</v>
      </c>
      <c r="F23" s="56"/>
      <c r="G23" s="55"/>
      <c r="H23" s="56"/>
      <c r="I23" s="55"/>
      <c r="J23" s="57">
        <f>SUM(E23:E23)+G23+I23</f>
        <v>758200</v>
      </c>
    </row>
    <row r="24" spans="1:10" s="58" customFormat="1" ht="15" customHeight="1">
      <c r="A24" s="59" t="s">
        <v>44</v>
      </c>
      <c r="B24" s="60" t="s">
        <v>45</v>
      </c>
      <c r="C24" s="47"/>
      <c r="D24" s="54">
        <v>1</v>
      </c>
      <c r="E24" s="62">
        <f>SUM(E23:E23)</f>
        <v>758200</v>
      </c>
      <c r="F24" s="71"/>
      <c r="G24" s="62"/>
      <c r="H24" s="71"/>
      <c r="I24" s="62"/>
      <c r="J24" s="64">
        <f>SUM(J23:J23)</f>
        <v>758200</v>
      </c>
    </row>
    <row r="25" spans="1:11" s="65" customFormat="1" ht="15" customHeight="1">
      <c r="A25" s="59">
        <v>39</v>
      </c>
      <c r="B25" s="60" t="s">
        <v>46</v>
      </c>
      <c r="C25" s="61"/>
      <c r="D25" s="54">
        <v>1</v>
      </c>
      <c r="E25" s="67">
        <f>E24</f>
        <v>758200</v>
      </c>
      <c r="F25" s="68"/>
      <c r="G25" s="67"/>
      <c r="H25" s="68"/>
      <c r="I25" s="67"/>
      <c r="J25" s="64">
        <f>J24</f>
        <v>758200</v>
      </c>
      <c r="K25" s="69"/>
    </row>
    <row r="26" spans="1:10" s="58" customFormat="1" ht="16.5" customHeight="1">
      <c r="A26" s="52" t="s">
        <v>47</v>
      </c>
      <c r="B26" s="53" t="s">
        <v>48</v>
      </c>
      <c r="C26" s="40" t="s">
        <v>24</v>
      </c>
      <c r="D26" s="54">
        <v>1</v>
      </c>
      <c r="E26" s="55">
        <f>'ANALÍTICO TOTALIZADOR'!G33</f>
        <v>97600</v>
      </c>
      <c r="F26" s="56"/>
      <c r="G26" s="55"/>
      <c r="H26" s="56"/>
      <c r="I26" s="55"/>
      <c r="J26" s="57">
        <f>SUM(E26:E26)+G26+I26</f>
        <v>97600</v>
      </c>
    </row>
    <row r="27" spans="1:10" s="58" customFormat="1" ht="16.5" customHeight="1">
      <c r="A27" s="52" t="s">
        <v>49</v>
      </c>
      <c r="B27" s="53" t="s">
        <v>50</v>
      </c>
      <c r="C27" s="40" t="s">
        <v>24</v>
      </c>
      <c r="D27" s="54">
        <v>1</v>
      </c>
      <c r="E27" s="55">
        <f>'ANALÍTICO TOTALIZADOR'!G34</f>
        <v>68000</v>
      </c>
      <c r="F27" s="56"/>
      <c r="G27" s="55"/>
      <c r="H27" s="56"/>
      <c r="I27" s="55"/>
      <c r="J27" s="57">
        <f>SUM(E27:E27)+G27+I27</f>
        <v>68000</v>
      </c>
    </row>
    <row r="28" spans="1:10" s="58" customFormat="1" ht="16.5" customHeight="1">
      <c r="A28" s="59" t="s">
        <v>51</v>
      </c>
      <c r="B28" s="60" t="s">
        <v>52</v>
      </c>
      <c r="C28" s="47"/>
      <c r="D28" s="54">
        <v>1</v>
      </c>
      <c r="E28" s="62">
        <f>SUM(E26:E27)</f>
        <v>165600</v>
      </c>
      <c r="F28" s="71"/>
      <c r="G28" s="62"/>
      <c r="H28" s="71"/>
      <c r="I28" s="62"/>
      <c r="J28" s="64">
        <f>SUM(J26:J27)</f>
        <v>165600</v>
      </c>
    </row>
    <row r="29" spans="1:11" s="65" customFormat="1" ht="16.5" customHeight="1">
      <c r="A29" s="59">
        <v>49</v>
      </c>
      <c r="B29" s="60" t="s">
        <v>53</v>
      </c>
      <c r="C29" s="61"/>
      <c r="D29" s="54">
        <v>1</v>
      </c>
      <c r="E29" s="67">
        <f>E28</f>
        <v>165600</v>
      </c>
      <c r="F29" s="68"/>
      <c r="G29" s="67"/>
      <c r="H29" s="68"/>
      <c r="I29" s="67"/>
      <c r="J29" s="64">
        <f>J28</f>
        <v>165600</v>
      </c>
      <c r="K29" s="69"/>
    </row>
    <row r="30" spans="1:10" s="58" customFormat="1" ht="16.5" customHeight="1">
      <c r="A30" s="52" t="s">
        <v>54</v>
      </c>
      <c r="B30" s="53" t="s">
        <v>55</v>
      </c>
      <c r="C30" s="40" t="s">
        <v>24</v>
      </c>
      <c r="D30" s="54">
        <v>1</v>
      </c>
      <c r="E30" s="55">
        <f>'ANALÍTICO TOTALIZADOR'!G35</f>
        <v>97200</v>
      </c>
      <c r="F30" s="56"/>
      <c r="G30" s="55"/>
      <c r="H30" s="56"/>
      <c r="I30" s="55"/>
      <c r="J30" s="57">
        <f>SUM(E30:E30)+G30+I30</f>
        <v>97200</v>
      </c>
    </row>
    <row r="31" spans="1:10" s="58" customFormat="1" ht="16.5" customHeight="1">
      <c r="A31" s="52" t="s">
        <v>56</v>
      </c>
      <c r="B31" s="53" t="s">
        <v>57</v>
      </c>
      <c r="C31" s="40" t="s">
        <v>24</v>
      </c>
      <c r="D31" s="54">
        <v>1</v>
      </c>
      <c r="E31" s="55">
        <f>'ANALÍTICO TOTALIZADOR'!G36</f>
        <v>154600</v>
      </c>
      <c r="F31" s="72"/>
      <c r="G31" s="73"/>
      <c r="H31" s="72"/>
      <c r="I31" s="73"/>
      <c r="J31" s="57">
        <f>SUM(E31:E31)+G31+I31</f>
        <v>154600</v>
      </c>
    </row>
    <row r="32" spans="1:10" s="58" customFormat="1" ht="16.5" customHeight="1">
      <c r="A32" s="59" t="s">
        <v>58</v>
      </c>
      <c r="B32" s="60" t="s">
        <v>59</v>
      </c>
      <c r="C32" s="47"/>
      <c r="D32" s="54">
        <v>1</v>
      </c>
      <c r="E32" s="62">
        <f aca="true" t="shared" si="0" ref="E32:J32">SUM(E30:E31)</f>
        <v>251800</v>
      </c>
      <c r="F32" s="71">
        <f t="shared" si="0"/>
        <v>0</v>
      </c>
      <c r="G32" s="62">
        <f t="shared" si="0"/>
        <v>0</v>
      </c>
      <c r="H32" s="71">
        <f t="shared" si="0"/>
        <v>0</v>
      </c>
      <c r="I32" s="62">
        <f t="shared" si="0"/>
        <v>0</v>
      </c>
      <c r="J32" s="64">
        <f t="shared" si="0"/>
        <v>251800</v>
      </c>
    </row>
    <row r="33" spans="1:10" s="58" customFormat="1" ht="16.5" customHeight="1">
      <c r="A33" s="52" t="s">
        <v>60</v>
      </c>
      <c r="B33" s="53" t="s">
        <v>61</v>
      </c>
      <c r="C33" s="40" t="s">
        <v>24</v>
      </c>
      <c r="D33" s="54">
        <v>1</v>
      </c>
      <c r="E33" s="55">
        <f>'ANALÍTICO TOTALIZADOR'!G37</f>
        <v>6913.580246913581</v>
      </c>
      <c r="F33" s="56"/>
      <c r="G33" s="55"/>
      <c r="H33" s="56"/>
      <c r="I33" s="55"/>
      <c r="J33" s="57">
        <f>SUM(E33:E33)+G33+I33</f>
        <v>6913.580246913581</v>
      </c>
    </row>
    <row r="34" spans="1:10" s="58" customFormat="1" ht="16.5" customHeight="1">
      <c r="A34" s="52" t="s">
        <v>62</v>
      </c>
      <c r="B34" s="53" t="s">
        <v>63</v>
      </c>
      <c r="C34" s="40" t="s">
        <v>24</v>
      </c>
      <c r="D34" s="54">
        <v>1</v>
      </c>
      <c r="E34" s="55">
        <f>'ANALÍTICO TOTALIZADOR'!G42</f>
        <v>15199.680987654321</v>
      </c>
      <c r="F34" s="56"/>
      <c r="G34" s="55"/>
      <c r="H34" s="56"/>
      <c r="I34" s="55"/>
      <c r="J34" s="57">
        <f>SUM(E34:E34)+G34+I34</f>
        <v>15199.680987654321</v>
      </c>
    </row>
    <row r="35" spans="1:10" s="58" customFormat="1" ht="16.5" customHeight="1">
      <c r="A35" s="59" t="s">
        <v>64</v>
      </c>
      <c r="B35" s="60" t="s">
        <v>59</v>
      </c>
      <c r="C35" s="47"/>
      <c r="D35" s="54">
        <v>1</v>
      </c>
      <c r="E35" s="62">
        <f>SUM(E33:E34)</f>
        <v>22113.2612345679</v>
      </c>
      <c r="F35" s="71"/>
      <c r="G35" s="62"/>
      <c r="H35" s="71"/>
      <c r="I35" s="62"/>
      <c r="J35" s="64">
        <f>SUM(J33:J34)</f>
        <v>22113.2612345679</v>
      </c>
    </row>
    <row r="36" spans="1:10" s="65" customFormat="1" ht="16.5" customHeight="1">
      <c r="A36" s="59">
        <v>59</v>
      </c>
      <c r="B36" s="60" t="s">
        <v>65</v>
      </c>
      <c r="C36" s="61"/>
      <c r="D36" s="54">
        <v>1</v>
      </c>
      <c r="E36" s="67">
        <f>SUM(E32+E35)</f>
        <v>273913.2612345679</v>
      </c>
      <c r="F36" s="68"/>
      <c r="G36" s="67"/>
      <c r="H36" s="68"/>
      <c r="I36" s="67"/>
      <c r="J36" s="64">
        <f>SUM(J32+J35)</f>
        <v>273913.2612345679</v>
      </c>
    </row>
    <row r="37" spans="1:11" s="69" customFormat="1" ht="19.5" customHeight="1">
      <c r="A37" s="74"/>
      <c r="B37" s="75" t="s">
        <v>66</v>
      </c>
      <c r="C37" s="76" t="s">
        <v>67</v>
      </c>
      <c r="D37" s="77"/>
      <c r="E37" s="78">
        <f>SUM(E17+E22+E25+E29+E36)</f>
        <v>4015115.73037037</v>
      </c>
      <c r="F37" s="79"/>
      <c r="G37" s="80"/>
      <c r="H37" s="79"/>
      <c r="I37" s="80"/>
      <c r="J37" s="81">
        <f>E37</f>
        <v>4015115.73037037</v>
      </c>
      <c r="K37" s="82"/>
    </row>
    <row r="38" spans="1:10" s="69" customFormat="1" ht="19.5" customHeight="1">
      <c r="A38" s="83"/>
      <c r="B38" s="84" t="s">
        <v>68</v>
      </c>
      <c r="C38" s="76" t="s">
        <v>69</v>
      </c>
      <c r="D38" s="76"/>
      <c r="E38" s="85">
        <v>0.05</v>
      </c>
      <c r="F38" s="86"/>
      <c r="G38" s="86"/>
      <c r="H38" s="86"/>
      <c r="I38" s="87"/>
      <c r="J38" s="81">
        <f>J37*0.05</f>
        <v>200755.78651851852</v>
      </c>
    </row>
    <row r="39" spans="1:10" s="69" customFormat="1" ht="19.5" customHeight="1">
      <c r="A39" s="74"/>
      <c r="B39" s="75" t="s">
        <v>70</v>
      </c>
      <c r="C39" s="76" t="s">
        <v>71</v>
      </c>
      <c r="D39" s="77"/>
      <c r="E39" s="88"/>
      <c r="F39" s="86"/>
      <c r="G39" s="86"/>
      <c r="H39" s="86"/>
      <c r="I39" s="87"/>
      <c r="J39" s="81">
        <f>SUM(J37:J38)</f>
        <v>4215871.516888889</v>
      </c>
    </row>
    <row r="40" spans="1:10" s="10" customFormat="1" ht="12.75" customHeight="1">
      <c r="A40" s="4" t="s">
        <v>0</v>
      </c>
      <c r="B40" s="5"/>
      <c r="C40" s="6" t="s">
        <v>72</v>
      </c>
      <c r="D40" s="7"/>
      <c r="E40" s="8"/>
      <c r="F40" s="8"/>
      <c r="G40" s="8"/>
      <c r="H40" s="8"/>
      <c r="I40" s="8"/>
      <c r="J40" s="9"/>
    </row>
    <row r="41" spans="1:10" s="10" customFormat="1" ht="12.75" customHeight="1">
      <c r="A41" s="11"/>
      <c r="B41" s="12"/>
      <c r="C41" s="13" t="s">
        <v>2</v>
      </c>
      <c r="D41" s="14"/>
      <c r="E41" s="15"/>
      <c r="F41" s="15"/>
      <c r="G41" s="15"/>
      <c r="H41" s="15"/>
      <c r="I41" s="15"/>
      <c r="J41" s="16"/>
    </row>
    <row r="42" spans="1:10" s="10" customFormat="1" ht="12.75" customHeight="1">
      <c r="A42" s="11" t="s">
        <v>3</v>
      </c>
      <c r="B42" s="12"/>
      <c r="C42" s="13" t="s">
        <v>4</v>
      </c>
      <c r="D42" s="14"/>
      <c r="E42" s="15"/>
      <c r="F42" s="15"/>
      <c r="G42" s="15"/>
      <c r="H42" s="15"/>
      <c r="I42" s="15"/>
      <c r="J42" s="16"/>
    </row>
    <row r="43" spans="1:10" s="10" customFormat="1" ht="12.75" customHeight="1">
      <c r="A43" s="11" t="s">
        <v>5</v>
      </c>
      <c r="B43" s="12"/>
      <c r="C43" s="13" t="s">
        <v>6</v>
      </c>
      <c r="E43" s="3"/>
      <c r="F43" s="3"/>
      <c r="G43" s="3"/>
      <c r="H43" s="3"/>
      <c r="I43" s="3"/>
      <c r="J43" s="17"/>
    </row>
    <row r="44" spans="1:10" s="10" customFormat="1" ht="12.75" customHeight="1">
      <c r="A44" s="11" t="s">
        <v>7</v>
      </c>
      <c r="B44" s="12"/>
      <c r="C44" s="13" t="s">
        <v>8</v>
      </c>
      <c r="E44" s="3"/>
      <c r="F44" s="3"/>
      <c r="G44" s="3"/>
      <c r="H44" s="3"/>
      <c r="I44" s="3"/>
      <c r="J44" s="17"/>
    </row>
    <row r="45" spans="1:10" s="10" customFormat="1" ht="12.75" customHeight="1">
      <c r="A45" s="18" t="s">
        <v>9</v>
      </c>
      <c r="B45" s="19"/>
      <c r="C45" s="20" t="s">
        <v>73</v>
      </c>
      <c r="D45" s="21"/>
      <c r="E45" s="22"/>
      <c r="F45" s="22"/>
      <c r="G45" s="22"/>
      <c r="H45" s="22"/>
      <c r="I45" s="22"/>
      <c r="J45" s="23"/>
    </row>
    <row r="46" spans="1:10" s="10" customFormat="1" ht="7.5" customHeight="1">
      <c r="A46" s="24"/>
      <c r="B46" s="25"/>
      <c r="C46" s="26"/>
      <c r="D46" s="26"/>
      <c r="E46" s="27"/>
      <c r="F46" s="27"/>
      <c r="G46" s="27"/>
      <c r="H46" s="27"/>
      <c r="I46" s="27"/>
      <c r="J46" s="27"/>
    </row>
    <row r="47" spans="1:10" s="37" customFormat="1" ht="3.75" customHeight="1">
      <c r="A47" s="28"/>
      <c r="B47" s="29"/>
      <c r="C47" s="30"/>
      <c r="D47" s="30"/>
      <c r="E47" s="31"/>
      <c r="F47" s="32"/>
      <c r="G47" s="33"/>
      <c r="H47" s="34"/>
      <c r="I47" s="35"/>
      <c r="J47" s="36"/>
    </row>
    <row r="48" spans="1:10" s="37" customFormat="1" ht="9.75" customHeight="1">
      <c r="A48" s="38" t="s">
        <v>11</v>
      </c>
      <c r="B48" s="39" t="s">
        <v>12</v>
      </c>
      <c r="C48" s="40" t="s">
        <v>13</v>
      </c>
      <c r="D48" s="40" t="s">
        <v>14</v>
      </c>
      <c r="E48" s="41" t="s">
        <v>15</v>
      </c>
      <c r="F48" s="42" t="s">
        <v>16</v>
      </c>
      <c r="G48" s="43" t="s">
        <v>17</v>
      </c>
      <c r="H48" s="188" t="s">
        <v>18</v>
      </c>
      <c r="I48" s="188"/>
      <c r="J48" s="44" t="s">
        <v>19</v>
      </c>
    </row>
    <row r="49" spans="1:10" s="37" customFormat="1" ht="9.75" customHeight="1">
      <c r="A49" s="45"/>
      <c r="B49" s="46"/>
      <c r="C49" s="47" t="s">
        <v>20</v>
      </c>
      <c r="D49" s="47"/>
      <c r="E49" s="48" t="s">
        <v>21</v>
      </c>
      <c r="F49" s="49"/>
      <c r="G49" s="50"/>
      <c r="H49" s="49"/>
      <c r="I49" s="50"/>
      <c r="J49" s="51"/>
    </row>
    <row r="50" spans="1:10" s="58" customFormat="1" ht="15" customHeight="1">
      <c r="A50" s="52" t="s">
        <v>22</v>
      </c>
      <c r="B50" s="53" t="s">
        <v>23</v>
      </c>
      <c r="C50" s="40" t="s">
        <v>24</v>
      </c>
      <c r="D50" s="89">
        <f aca="true" t="shared" si="1" ref="D50:D75">D11+1</f>
        <v>2</v>
      </c>
      <c r="E50" s="55">
        <f>'ANALÍTICO TOTALIZADOR'!H27</f>
        <v>0</v>
      </c>
      <c r="F50" s="56"/>
      <c r="G50" s="55"/>
      <c r="H50" s="56"/>
      <c r="I50" s="55"/>
      <c r="J50" s="57">
        <f>SUM(E50:E50)+G50+I50</f>
        <v>0</v>
      </c>
    </row>
    <row r="51" spans="1:10" s="65" customFormat="1" ht="15" customHeight="1">
      <c r="A51" s="59" t="s">
        <v>25</v>
      </c>
      <c r="B51" s="60" t="s">
        <v>26</v>
      </c>
      <c r="C51" s="61"/>
      <c r="D51" s="90">
        <f t="shared" si="1"/>
        <v>2</v>
      </c>
      <c r="E51" s="62">
        <f>SUM(E50:E50)</f>
        <v>0</v>
      </c>
      <c r="F51" s="63"/>
      <c r="G51" s="62"/>
      <c r="H51" s="63"/>
      <c r="I51" s="62"/>
      <c r="J51" s="64">
        <f>SUM(J50:J50)</f>
        <v>0</v>
      </c>
    </row>
    <row r="52" spans="1:10" s="58" customFormat="1" ht="15" customHeight="1">
      <c r="A52" s="52" t="s">
        <v>27</v>
      </c>
      <c r="B52" s="66" t="s">
        <v>28</v>
      </c>
      <c r="C52" s="40" t="s">
        <v>24</v>
      </c>
      <c r="D52" s="89">
        <f t="shared" si="1"/>
        <v>2</v>
      </c>
      <c r="E52" s="55">
        <f>'ANALÍTICO TOTALIZADOR'!H28</f>
        <v>247200</v>
      </c>
      <c r="F52" s="56"/>
      <c r="G52" s="55"/>
      <c r="H52" s="56"/>
      <c r="I52" s="55"/>
      <c r="J52" s="57">
        <f>SUM(E52:E52)+G52+I52</f>
        <v>247200</v>
      </c>
    </row>
    <row r="53" spans="1:10" s="65" customFormat="1" ht="15" customHeight="1">
      <c r="A53" s="59" t="s">
        <v>29</v>
      </c>
      <c r="B53" s="60" t="s">
        <v>26</v>
      </c>
      <c r="C53" s="61"/>
      <c r="D53" s="90">
        <f t="shared" si="1"/>
        <v>2</v>
      </c>
      <c r="E53" s="62">
        <f>SUM(E52:E52)</f>
        <v>247200</v>
      </c>
      <c r="F53" s="63"/>
      <c r="G53" s="62"/>
      <c r="H53" s="63"/>
      <c r="I53" s="62"/>
      <c r="J53" s="64">
        <f>SUM(J52:J52)</f>
        <v>247200</v>
      </c>
    </row>
    <row r="54" spans="1:10" s="58" customFormat="1" ht="15" customHeight="1">
      <c r="A54" s="52" t="s">
        <v>30</v>
      </c>
      <c r="B54" s="66" t="s">
        <v>31</v>
      </c>
      <c r="C54" s="40" t="s">
        <v>24</v>
      </c>
      <c r="D54" s="89">
        <f t="shared" si="1"/>
        <v>2</v>
      </c>
      <c r="E54" s="55">
        <f>'ANALÍTICO TOTALIZADOR'!H29</f>
        <v>1647200</v>
      </c>
      <c r="F54" s="56"/>
      <c r="G54" s="55"/>
      <c r="H54" s="56"/>
      <c r="I54" s="55"/>
      <c r="J54" s="57">
        <f>SUM(E54:E54)+G54+I54</f>
        <v>1647200</v>
      </c>
    </row>
    <row r="55" spans="1:10" s="65" customFormat="1" ht="15" customHeight="1">
      <c r="A55" s="59" t="s">
        <v>32</v>
      </c>
      <c r="B55" s="60" t="s">
        <v>26</v>
      </c>
      <c r="C55" s="61"/>
      <c r="D55" s="90">
        <f t="shared" si="1"/>
        <v>2</v>
      </c>
      <c r="E55" s="62">
        <f>SUM(E54:E54)</f>
        <v>1647200</v>
      </c>
      <c r="F55" s="63"/>
      <c r="G55" s="62"/>
      <c r="H55" s="63"/>
      <c r="I55" s="62"/>
      <c r="J55" s="64">
        <f>SUM(J54:J54)</f>
        <v>1647200</v>
      </c>
    </row>
    <row r="56" spans="1:11" s="65" customFormat="1" ht="15" customHeight="1">
      <c r="A56" s="59">
        <v>19</v>
      </c>
      <c r="B56" s="60" t="s">
        <v>33</v>
      </c>
      <c r="C56" s="61"/>
      <c r="D56" s="90">
        <f t="shared" si="1"/>
        <v>2</v>
      </c>
      <c r="E56" s="67">
        <f>E51+E53+E55</f>
        <v>1894400</v>
      </c>
      <c r="F56" s="68"/>
      <c r="G56" s="67"/>
      <c r="H56" s="68"/>
      <c r="I56" s="67"/>
      <c r="J56" s="64">
        <f>J51+J53+J55</f>
        <v>1894400</v>
      </c>
      <c r="K56" s="69"/>
    </row>
    <row r="57" spans="1:10" s="58" customFormat="1" ht="15" customHeight="1">
      <c r="A57" s="52" t="s">
        <v>34</v>
      </c>
      <c r="B57" s="66" t="s">
        <v>35</v>
      </c>
      <c r="C57" s="40" t="s">
        <v>24</v>
      </c>
      <c r="D57" s="89">
        <f t="shared" si="1"/>
        <v>2</v>
      </c>
      <c r="E57" s="55">
        <f>'ANALÍTICO TOTALIZADOR'!H30</f>
        <v>843200</v>
      </c>
      <c r="F57" s="56"/>
      <c r="G57" s="55"/>
      <c r="H57" s="56"/>
      <c r="I57" s="55"/>
      <c r="J57" s="70">
        <f>SUM(E57:E57)+G57+I57</f>
        <v>843200</v>
      </c>
    </row>
    <row r="58" spans="1:10" s="58" customFormat="1" ht="15" customHeight="1">
      <c r="A58" s="59" t="s">
        <v>36</v>
      </c>
      <c r="B58" s="60" t="s">
        <v>37</v>
      </c>
      <c r="C58" s="47"/>
      <c r="D58" s="90">
        <f t="shared" si="1"/>
        <v>2</v>
      </c>
      <c r="E58" s="62">
        <f>SUM(E57:E57)</f>
        <v>843200</v>
      </c>
      <c r="F58" s="71"/>
      <c r="G58" s="62"/>
      <c r="H58" s="71"/>
      <c r="I58" s="62"/>
      <c r="J58" s="64">
        <f>SUM(J57:J57)</f>
        <v>843200</v>
      </c>
    </row>
    <row r="59" spans="1:10" s="58" customFormat="1" ht="15" customHeight="1">
      <c r="A59" s="52" t="s">
        <v>38</v>
      </c>
      <c r="B59" s="66" t="s">
        <v>39</v>
      </c>
      <c r="C59" s="40" t="s">
        <v>24</v>
      </c>
      <c r="D59" s="89">
        <f t="shared" si="1"/>
        <v>2</v>
      </c>
      <c r="E59" s="55">
        <f>'ANALÍTICO TOTALIZADOR'!H31</f>
        <v>79802.46913580247</v>
      </c>
      <c r="F59" s="56"/>
      <c r="G59" s="55"/>
      <c r="H59" s="56"/>
      <c r="I59" s="55"/>
      <c r="J59" s="57">
        <f>SUM(E59:E59)+G59+I59</f>
        <v>79802.46913580247</v>
      </c>
    </row>
    <row r="60" spans="1:10" s="58" customFormat="1" ht="15" customHeight="1">
      <c r="A60" s="59" t="s">
        <v>40</v>
      </c>
      <c r="B60" s="60" t="s">
        <v>37</v>
      </c>
      <c r="C60" s="47"/>
      <c r="D60" s="90">
        <f t="shared" si="1"/>
        <v>2</v>
      </c>
      <c r="E60" s="62">
        <f>SUM(E59:E59)</f>
        <v>79802.46913580247</v>
      </c>
      <c r="F60" s="63"/>
      <c r="G60" s="62"/>
      <c r="H60" s="63"/>
      <c r="I60" s="62"/>
      <c r="J60" s="64">
        <f>SUM(J59:J59)</f>
        <v>79802.46913580247</v>
      </c>
    </row>
    <row r="61" spans="1:11" s="65" customFormat="1" ht="15" customHeight="1">
      <c r="A61" s="59">
        <v>29</v>
      </c>
      <c r="B61" s="60" t="s">
        <v>41</v>
      </c>
      <c r="C61" s="61"/>
      <c r="D61" s="90">
        <f t="shared" si="1"/>
        <v>2</v>
      </c>
      <c r="E61" s="67">
        <f>SUM(E58+E60)</f>
        <v>923002.4691358025</v>
      </c>
      <c r="F61" s="68"/>
      <c r="G61" s="67"/>
      <c r="H61" s="68"/>
      <c r="I61" s="67"/>
      <c r="J61" s="64">
        <f>SUM(J58+J60)</f>
        <v>923002.4691358025</v>
      </c>
      <c r="K61" s="69"/>
    </row>
    <row r="62" spans="1:10" s="58" customFormat="1" ht="15" customHeight="1">
      <c r="A62" s="52" t="s">
        <v>42</v>
      </c>
      <c r="B62" s="53" t="s">
        <v>43</v>
      </c>
      <c r="C62" s="40" t="s">
        <v>24</v>
      </c>
      <c r="D62" s="89">
        <f t="shared" si="1"/>
        <v>2</v>
      </c>
      <c r="E62" s="55">
        <f>'ANALÍTICO TOTALIZADOR'!H32</f>
        <v>758200</v>
      </c>
      <c r="F62" s="56"/>
      <c r="G62" s="55"/>
      <c r="H62" s="56"/>
      <c r="I62" s="55"/>
      <c r="J62" s="57">
        <f>SUM(E62:E62)+G62+I62</f>
        <v>758200</v>
      </c>
    </row>
    <row r="63" spans="1:10" s="58" customFormat="1" ht="15" customHeight="1">
      <c r="A63" s="59" t="s">
        <v>44</v>
      </c>
      <c r="B63" s="60" t="s">
        <v>45</v>
      </c>
      <c r="C63" s="47"/>
      <c r="D63" s="90">
        <f t="shared" si="1"/>
        <v>2</v>
      </c>
      <c r="E63" s="62">
        <f>SUM(E62:E62)</f>
        <v>758200</v>
      </c>
      <c r="F63" s="71"/>
      <c r="G63" s="62"/>
      <c r="H63" s="71"/>
      <c r="I63" s="62"/>
      <c r="J63" s="64">
        <f>SUM(J62:J62)</f>
        <v>758200</v>
      </c>
    </row>
    <row r="64" spans="1:11" s="65" customFormat="1" ht="15" customHeight="1">
      <c r="A64" s="59">
        <v>39</v>
      </c>
      <c r="B64" s="60" t="s">
        <v>46</v>
      </c>
      <c r="C64" s="61"/>
      <c r="D64" s="90">
        <f t="shared" si="1"/>
        <v>2</v>
      </c>
      <c r="E64" s="67">
        <f>E63</f>
        <v>758200</v>
      </c>
      <c r="F64" s="68"/>
      <c r="G64" s="67"/>
      <c r="H64" s="68"/>
      <c r="I64" s="67"/>
      <c r="J64" s="64">
        <f>J63</f>
        <v>758200</v>
      </c>
      <c r="K64" s="69"/>
    </row>
    <row r="65" spans="1:10" s="58" customFormat="1" ht="16.5" customHeight="1">
      <c r="A65" s="52" t="s">
        <v>47</v>
      </c>
      <c r="B65" s="53" t="s">
        <v>48</v>
      </c>
      <c r="C65" s="40" t="s">
        <v>24</v>
      </c>
      <c r="D65" s="89">
        <f t="shared" si="1"/>
        <v>2</v>
      </c>
      <c r="E65" s="55">
        <f>'ANALÍTICO TOTALIZADOR'!H33</f>
        <v>97600</v>
      </c>
      <c r="F65" s="56"/>
      <c r="G65" s="55"/>
      <c r="H65" s="56"/>
      <c r="I65" s="55"/>
      <c r="J65" s="57">
        <f>SUM(E65:E65)+G65+I65</f>
        <v>97600</v>
      </c>
    </row>
    <row r="66" spans="1:10" s="58" customFormat="1" ht="16.5" customHeight="1">
      <c r="A66" s="52" t="s">
        <v>49</v>
      </c>
      <c r="B66" s="53" t="s">
        <v>50</v>
      </c>
      <c r="C66" s="40" t="s">
        <v>24</v>
      </c>
      <c r="D66" s="89">
        <f t="shared" si="1"/>
        <v>2</v>
      </c>
      <c r="E66" s="55">
        <f>'ANALÍTICO TOTALIZADOR'!H34</f>
        <v>68000</v>
      </c>
      <c r="F66" s="56"/>
      <c r="G66" s="55"/>
      <c r="H66" s="56"/>
      <c r="I66" s="55"/>
      <c r="J66" s="57">
        <f>SUM(E66:E66)+G66+I66</f>
        <v>68000</v>
      </c>
    </row>
    <row r="67" spans="1:10" s="58" customFormat="1" ht="16.5" customHeight="1">
      <c r="A67" s="59" t="s">
        <v>51</v>
      </c>
      <c r="B67" s="60" t="s">
        <v>52</v>
      </c>
      <c r="C67" s="47"/>
      <c r="D67" s="90">
        <f t="shared" si="1"/>
        <v>2</v>
      </c>
      <c r="E67" s="62">
        <f>SUM(E65:E66)</f>
        <v>165600</v>
      </c>
      <c r="F67" s="71"/>
      <c r="G67" s="62"/>
      <c r="H67" s="71"/>
      <c r="I67" s="62"/>
      <c r="J67" s="64">
        <f>SUM(J65:J66)</f>
        <v>165600</v>
      </c>
    </row>
    <row r="68" spans="1:11" s="65" customFormat="1" ht="16.5" customHeight="1">
      <c r="A68" s="59">
        <v>49</v>
      </c>
      <c r="B68" s="60" t="s">
        <v>53</v>
      </c>
      <c r="C68" s="61"/>
      <c r="D68" s="90">
        <f t="shared" si="1"/>
        <v>2</v>
      </c>
      <c r="E68" s="67">
        <f>E67</f>
        <v>165600</v>
      </c>
      <c r="F68" s="68"/>
      <c r="G68" s="67"/>
      <c r="H68" s="68"/>
      <c r="I68" s="67"/>
      <c r="J68" s="64">
        <f>J67</f>
        <v>165600</v>
      </c>
      <c r="K68" s="69"/>
    </row>
    <row r="69" spans="1:10" s="58" customFormat="1" ht="16.5" customHeight="1">
      <c r="A69" s="52" t="s">
        <v>54</v>
      </c>
      <c r="B69" s="53" t="s">
        <v>55</v>
      </c>
      <c r="C69" s="40" t="s">
        <v>24</v>
      </c>
      <c r="D69" s="89">
        <f t="shared" si="1"/>
        <v>2</v>
      </c>
      <c r="E69" s="55">
        <f>'ANALÍTICO TOTALIZADOR'!H35</f>
        <v>97200</v>
      </c>
      <c r="F69" s="56"/>
      <c r="G69" s="55"/>
      <c r="H69" s="56"/>
      <c r="I69" s="55"/>
      <c r="J69" s="57">
        <f>SUM(E69:E69)+G69+I69</f>
        <v>97200</v>
      </c>
    </row>
    <row r="70" spans="1:10" s="58" customFormat="1" ht="16.5" customHeight="1">
      <c r="A70" s="52" t="s">
        <v>56</v>
      </c>
      <c r="B70" s="53" t="s">
        <v>57</v>
      </c>
      <c r="C70" s="40" t="s">
        <v>24</v>
      </c>
      <c r="D70" s="89">
        <f t="shared" si="1"/>
        <v>2</v>
      </c>
      <c r="E70" s="55">
        <f>'ANALÍTICO TOTALIZADOR'!H36</f>
        <v>154600</v>
      </c>
      <c r="F70" s="72"/>
      <c r="G70" s="73"/>
      <c r="H70" s="72"/>
      <c r="I70" s="73"/>
      <c r="J70" s="57">
        <f>SUM(E70:E70)+G70+I70</f>
        <v>154600</v>
      </c>
    </row>
    <row r="71" spans="1:10" s="58" customFormat="1" ht="16.5" customHeight="1">
      <c r="A71" s="59" t="s">
        <v>58</v>
      </c>
      <c r="B71" s="60" t="s">
        <v>59</v>
      </c>
      <c r="C71" s="47"/>
      <c r="D71" s="90">
        <f t="shared" si="1"/>
        <v>2</v>
      </c>
      <c r="E71" s="62">
        <f aca="true" t="shared" si="2" ref="E71:J71">SUM(E69:E70)</f>
        <v>251800</v>
      </c>
      <c r="F71" s="71">
        <f t="shared" si="2"/>
        <v>0</v>
      </c>
      <c r="G71" s="62">
        <f t="shared" si="2"/>
        <v>0</v>
      </c>
      <c r="H71" s="71">
        <f t="shared" si="2"/>
        <v>0</v>
      </c>
      <c r="I71" s="62">
        <f t="shared" si="2"/>
        <v>0</v>
      </c>
      <c r="J71" s="64">
        <f t="shared" si="2"/>
        <v>251800</v>
      </c>
    </row>
    <row r="72" spans="1:10" s="58" customFormat="1" ht="16.5" customHeight="1">
      <c r="A72" s="52" t="s">
        <v>60</v>
      </c>
      <c r="B72" s="53" t="s">
        <v>61</v>
      </c>
      <c r="C72" s="40" t="s">
        <v>24</v>
      </c>
      <c r="D72" s="89">
        <f t="shared" si="1"/>
        <v>2</v>
      </c>
      <c r="E72" s="55">
        <f>'ANALÍTICO TOTALIZADOR'!H37</f>
        <v>6913.580246913581</v>
      </c>
      <c r="F72" s="56"/>
      <c r="G72" s="55"/>
      <c r="H72" s="56"/>
      <c r="I72" s="55"/>
      <c r="J72" s="57">
        <f>SUM(E72:E72)+G72+I72</f>
        <v>6913.580246913581</v>
      </c>
    </row>
    <row r="73" spans="1:10" s="58" customFormat="1" ht="16.5" customHeight="1">
      <c r="A73" s="52" t="s">
        <v>62</v>
      </c>
      <c r="B73" s="53" t="s">
        <v>63</v>
      </c>
      <c r="C73" s="40" t="s">
        <v>24</v>
      </c>
      <c r="D73" s="89">
        <f t="shared" si="1"/>
        <v>2</v>
      </c>
      <c r="E73" s="55">
        <f>'ANALÍTICO TOTALIZADOR'!H42</f>
        <v>15199.680987654321</v>
      </c>
      <c r="F73" s="56"/>
      <c r="G73" s="55"/>
      <c r="H73" s="56"/>
      <c r="I73" s="55"/>
      <c r="J73" s="57">
        <f>SUM(E73:E73)+G73+I73</f>
        <v>15199.680987654321</v>
      </c>
    </row>
    <row r="74" spans="1:10" s="58" customFormat="1" ht="16.5" customHeight="1">
      <c r="A74" s="59" t="s">
        <v>64</v>
      </c>
      <c r="B74" s="60" t="s">
        <v>59</v>
      </c>
      <c r="C74" s="47"/>
      <c r="D74" s="90">
        <f t="shared" si="1"/>
        <v>2</v>
      </c>
      <c r="E74" s="62">
        <f>SUM(E72:E73)</f>
        <v>22113.2612345679</v>
      </c>
      <c r="F74" s="71"/>
      <c r="G74" s="62"/>
      <c r="H74" s="71"/>
      <c r="I74" s="62"/>
      <c r="J74" s="64">
        <f>SUM(J72:J73)</f>
        <v>22113.2612345679</v>
      </c>
    </row>
    <row r="75" spans="1:10" s="65" customFormat="1" ht="16.5" customHeight="1">
      <c r="A75" s="59">
        <v>59</v>
      </c>
      <c r="B75" s="60" t="s">
        <v>65</v>
      </c>
      <c r="C75" s="61"/>
      <c r="D75" s="90">
        <f t="shared" si="1"/>
        <v>2</v>
      </c>
      <c r="E75" s="67">
        <f>SUM(E71+E74)</f>
        <v>273913.2612345679</v>
      </c>
      <c r="F75" s="68"/>
      <c r="G75" s="67"/>
      <c r="H75" s="68"/>
      <c r="I75" s="67"/>
      <c r="J75" s="64">
        <f>SUM(J71+J74)</f>
        <v>273913.2612345679</v>
      </c>
    </row>
    <row r="76" spans="1:11" s="69" customFormat="1" ht="19.5" customHeight="1">
      <c r="A76" s="74"/>
      <c r="B76" s="75" t="s">
        <v>66</v>
      </c>
      <c r="C76" s="76" t="s">
        <v>67</v>
      </c>
      <c r="D76" s="77"/>
      <c r="E76" s="78">
        <f>SUM(E56+E61+E64+E68+E75)</f>
        <v>4015115.73037037</v>
      </c>
      <c r="F76" s="79"/>
      <c r="G76" s="80"/>
      <c r="H76" s="79"/>
      <c r="I76" s="80"/>
      <c r="J76" s="81">
        <f>SUM(J56+J61+J64+J68+J75)</f>
        <v>4015115.73037037</v>
      </c>
      <c r="K76" s="82"/>
    </row>
    <row r="77" spans="1:10" s="69" customFormat="1" ht="19.5" customHeight="1">
      <c r="A77" s="83"/>
      <c r="B77" s="84" t="s">
        <v>68</v>
      </c>
      <c r="C77" s="76" t="s">
        <v>69</v>
      </c>
      <c r="D77" s="76"/>
      <c r="E77" s="85">
        <v>0.05</v>
      </c>
      <c r="F77" s="86"/>
      <c r="G77" s="86"/>
      <c r="H77" s="86"/>
      <c r="I77" s="87"/>
      <c r="J77" s="81">
        <f>J76*0.05</f>
        <v>200755.78651851852</v>
      </c>
    </row>
    <row r="78" spans="1:10" s="69" customFormat="1" ht="19.5" customHeight="1">
      <c r="A78" s="74"/>
      <c r="B78" s="75" t="s">
        <v>70</v>
      </c>
      <c r="C78" s="76" t="s">
        <v>71</v>
      </c>
      <c r="D78" s="77"/>
      <c r="E78" s="88"/>
      <c r="F78" s="86"/>
      <c r="G78" s="86"/>
      <c r="H78" s="86"/>
      <c r="I78" s="87"/>
      <c r="J78" s="81">
        <f>SUM(J76:J77)</f>
        <v>4215871.516888889</v>
      </c>
    </row>
  </sheetData>
  <mergeCells count="2">
    <mergeCell ref="H9:I9"/>
    <mergeCell ref="H48:I48"/>
  </mergeCells>
  <printOptions horizontalCentered="1"/>
  <pageMargins left="0.5902777777777778" right="0" top="0.43333333333333335" bottom="0.5902777777777778" header="0.5118055555555556" footer="0.27569444444444446"/>
  <pageSetup fitToHeight="20" fitToWidth="1" horizontalDpi="300" verticalDpi="300" orientation="portrait" paperSize="9" scale="87" r:id="rId1"/>
  <headerFooter alignWithMargins="0">
    <oddFooter xml:space="preserve">&amp;L&amp;6&amp;F&amp;C&amp;7&amp;P  /  &amp;N&amp;R&amp;8       &amp;D 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tabSelected="1" workbookViewId="0" topLeftCell="A1">
      <selection activeCell="I45" sqref="A1:I45"/>
    </sheetView>
  </sheetViews>
  <sheetFormatPr defaultColWidth="9.140625" defaultRowHeight="12.75"/>
  <cols>
    <col min="1" max="1" width="4.00390625" style="10" customWidth="1"/>
    <col min="2" max="2" width="16.57421875" style="91" customWidth="1"/>
    <col min="3" max="3" width="6.00390625" style="10" customWidth="1"/>
    <col min="4" max="4" width="29.8515625" style="3" customWidth="1"/>
    <col min="5" max="5" width="5.140625" style="3" customWidth="1"/>
    <col min="6" max="6" width="9.28125" style="3" customWidth="1"/>
    <col min="7" max="7" width="15.421875" style="3" customWidth="1"/>
    <col min="8" max="8" width="14.421875" style="10" customWidth="1"/>
    <col min="9" max="9" width="17.8515625" style="10" customWidth="1"/>
    <col min="10" max="10" width="13.28125" style="92" customWidth="1"/>
    <col min="11" max="11" width="10.57421875" style="10" customWidth="1"/>
    <col min="12" max="12" width="6.57421875" style="10" customWidth="1"/>
    <col min="13" max="13" width="2.7109375" style="10" customWidth="1"/>
    <col min="14" max="14" width="5.7109375" style="10" customWidth="1"/>
    <col min="15" max="28" width="2.7109375" style="10" customWidth="1"/>
    <col min="29" max="16384" width="11.57421875" style="10" customWidth="1"/>
  </cols>
  <sheetData>
    <row r="1" spans="1:10" s="58" customFormat="1" ht="12.75" customHeight="1">
      <c r="A1" s="190" t="s">
        <v>74</v>
      </c>
      <c r="B1" s="190"/>
      <c r="C1" s="190"/>
      <c r="D1" s="190"/>
      <c r="E1" s="190"/>
      <c r="F1" s="190"/>
      <c r="G1" s="190"/>
      <c r="H1" s="190"/>
      <c r="I1" s="190"/>
      <c r="J1" s="93"/>
    </row>
    <row r="2" spans="1:10" s="58" customFormat="1" ht="12.75" customHeight="1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93"/>
    </row>
    <row r="3" spans="1:10" s="58" customFormat="1" ht="3" customHeight="1">
      <c r="A3" s="94"/>
      <c r="B3" s="95"/>
      <c r="C3" s="95"/>
      <c r="D3" s="96"/>
      <c r="E3" s="96"/>
      <c r="F3" s="96"/>
      <c r="G3" s="96"/>
      <c r="H3" s="95"/>
      <c r="I3" s="97"/>
      <c r="J3" s="93"/>
    </row>
    <row r="4" spans="1:10" s="99" customFormat="1" ht="17.25" customHeight="1">
      <c r="A4" s="192" t="s">
        <v>76</v>
      </c>
      <c r="B4" s="192"/>
      <c r="C4" s="192"/>
      <c r="D4" s="193" t="s">
        <v>98</v>
      </c>
      <c r="E4" s="193"/>
      <c r="F4" s="193"/>
      <c r="G4" s="194"/>
      <c r="H4" s="194"/>
      <c r="I4" s="194"/>
      <c r="J4" s="98"/>
    </row>
    <row r="5" spans="1:10" s="107" customFormat="1" ht="7.5" customHeight="1">
      <c r="A5" s="100"/>
      <c r="B5" s="101"/>
      <c r="C5" s="100"/>
      <c r="D5" s="102"/>
      <c r="E5" s="103"/>
      <c r="F5" s="103"/>
      <c r="G5" s="104"/>
      <c r="H5" s="105"/>
      <c r="I5" s="105"/>
      <c r="J5" s="106"/>
    </row>
    <row r="6" spans="1:10" s="112" customFormat="1" ht="21" customHeight="1">
      <c r="A6" s="108" t="s">
        <v>77</v>
      </c>
      <c r="B6" s="108"/>
      <c r="C6" s="108"/>
      <c r="D6" s="109"/>
      <c r="E6" s="109"/>
      <c r="F6" s="109"/>
      <c r="G6" s="109"/>
      <c r="H6" s="108"/>
      <c r="I6" s="110"/>
      <c r="J6" s="111"/>
    </row>
    <row r="7" spans="1:10" s="100" customFormat="1" ht="23.25" customHeight="1">
      <c r="A7" s="113"/>
      <c r="B7" s="114"/>
      <c r="C7" s="114" t="s">
        <v>78</v>
      </c>
      <c r="D7" s="115"/>
      <c r="E7" s="115"/>
      <c r="F7" s="115"/>
      <c r="G7" s="116" t="s">
        <v>79</v>
      </c>
      <c r="H7" s="114" t="s">
        <v>80</v>
      </c>
      <c r="I7" s="117" t="s">
        <v>19</v>
      </c>
      <c r="J7" s="118"/>
    </row>
    <row r="8" spans="1:10" s="128" customFormat="1" ht="14.25" customHeight="1">
      <c r="A8" s="119"/>
      <c r="B8" s="189" t="s">
        <v>19</v>
      </c>
      <c r="C8" s="121">
        <v>13.02</v>
      </c>
      <c r="D8" s="122" t="s">
        <v>81</v>
      </c>
      <c r="E8" s="123"/>
      <c r="F8" s="124"/>
      <c r="G8" s="125">
        <f aca="true" t="shared" si="0" ref="G8:H18">G27*2.25</f>
        <v>0</v>
      </c>
      <c r="H8" s="125">
        <f t="shared" si="0"/>
        <v>0</v>
      </c>
      <c r="I8" s="126">
        <f aca="true" t="shared" si="1" ref="I8:I18">SUM(G8:H8)</f>
        <v>0</v>
      </c>
      <c r="J8" s="127"/>
    </row>
    <row r="9" spans="1:10" s="128" customFormat="1" ht="14.25" customHeight="1">
      <c r="A9" s="119"/>
      <c r="B9" s="189"/>
      <c r="C9" s="121">
        <v>15.02</v>
      </c>
      <c r="D9" s="122" t="s">
        <v>82</v>
      </c>
      <c r="E9" s="123"/>
      <c r="F9" s="124"/>
      <c r="G9" s="125">
        <f t="shared" si="0"/>
        <v>556200</v>
      </c>
      <c r="H9" s="125">
        <f t="shared" si="0"/>
        <v>556200</v>
      </c>
      <c r="I9" s="126">
        <f t="shared" si="1"/>
        <v>1112400</v>
      </c>
      <c r="J9" s="127"/>
    </row>
    <row r="10" spans="1:10" s="128" customFormat="1" ht="14.25" customHeight="1">
      <c r="A10" s="119"/>
      <c r="B10" s="189"/>
      <c r="C10" s="121">
        <v>17.02</v>
      </c>
      <c r="D10" s="122" t="s">
        <v>83</v>
      </c>
      <c r="E10" s="123"/>
      <c r="F10" s="124"/>
      <c r="G10" s="125">
        <f t="shared" si="0"/>
        <v>3706200</v>
      </c>
      <c r="H10" s="125">
        <f t="shared" si="0"/>
        <v>3706200</v>
      </c>
      <c r="I10" s="126">
        <f t="shared" si="1"/>
        <v>7412400</v>
      </c>
      <c r="J10" s="127"/>
    </row>
    <row r="11" spans="1:10" s="128" customFormat="1" ht="14.25" customHeight="1">
      <c r="A11" s="119"/>
      <c r="B11" s="189"/>
      <c r="C11" s="121">
        <v>21.01</v>
      </c>
      <c r="D11" s="122" t="s">
        <v>84</v>
      </c>
      <c r="E11" s="123"/>
      <c r="F11" s="124"/>
      <c r="G11" s="125">
        <f t="shared" si="0"/>
        <v>1897200</v>
      </c>
      <c r="H11" s="125">
        <f t="shared" si="0"/>
        <v>1897200</v>
      </c>
      <c r="I11" s="126">
        <f t="shared" si="1"/>
        <v>3794400</v>
      </c>
      <c r="J11" s="127"/>
    </row>
    <row r="12" spans="1:10" s="128" customFormat="1" ht="14.25" customHeight="1">
      <c r="A12" s="119"/>
      <c r="B12" s="120"/>
      <c r="C12" s="121">
        <v>22.01</v>
      </c>
      <c r="D12" s="122" t="s">
        <v>85</v>
      </c>
      <c r="E12" s="123"/>
      <c r="F12" s="124"/>
      <c r="G12" s="125">
        <f t="shared" si="0"/>
        <v>179555.55555555556</v>
      </c>
      <c r="H12" s="125">
        <f t="shared" si="0"/>
        <v>179555.55555555556</v>
      </c>
      <c r="I12" s="126">
        <f t="shared" si="1"/>
        <v>359111.1111111111</v>
      </c>
      <c r="J12" s="127"/>
    </row>
    <row r="13" spans="1:10" s="128" customFormat="1" ht="14.25" customHeight="1">
      <c r="A13" s="119"/>
      <c r="B13" s="129"/>
      <c r="C13" s="121">
        <v>32.01</v>
      </c>
      <c r="D13" s="122" t="s">
        <v>86</v>
      </c>
      <c r="E13" s="123"/>
      <c r="F13" s="124"/>
      <c r="G13" s="125">
        <f t="shared" si="0"/>
        <v>1705950</v>
      </c>
      <c r="H13" s="125">
        <f t="shared" si="0"/>
        <v>1705950</v>
      </c>
      <c r="I13" s="126">
        <f t="shared" si="1"/>
        <v>3411900</v>
      </c>
      <c r="J13" s="127"/>
    </row>
    <row r="14" spans="1:10" s="128" customFormat="1" ht="14.25" customHeight="1">
      <c r="A14" s="119"/>
      <c r="B14" s="129"/>
      <c r="C14" s="121">
        <v>45.01</v>
      </c>
      <c r="D14" s="122" t="s">
        <v>87</v>
      </c>
      <c r="E14" s="123"/>
      <c r="F14" s="124"/>
      <c r="G14" s="125">
        <f t="shared" si="0"/>
        <v>219600</v>
      </c>
      <c r="H14" s="125">
        <f t="shared" si="0"/>
        <v>219600</v>
      </c>
      <c r="I14" s="126">
        <f t="shared" si="1"/>
        <v>439200</v>
      </c>
      <c r="J14" s="127"/>
    </row>
    <row r="15" spans="1:10" s="128" customFormat="1" ht="14.25" customHeight="1">
      <c r="A15" s="119"/>
      <c r="B15" s="129"/>
      <c r="C15" s="121">
        <v>45.04</v>
      </c>
      <c r="D15" s="122" t="s">
        <v>88</v>
      </c>
      <c r="E15" s="123"/>
      <c r="F15" s="124"/>
      <c r="G15" s="125">
        <f t="shared" si="0"/>
        <v>153000</v>
      </c>
      <c r="H15" s="125">
        <f t="shared" si="0"/>
        <v>153000</v>
      </c>
      <c r="I15" s="126">
        <f t="shared" si="1"/>
        <v>306000</v>
      </c>
      <c r="J15" s="127"/>
    </row>
    <row r="16" spans="1:10" s="128" customFormat="1" ht="14.25" customHeight="1">
      <c r="A16" s="119"/>
      <c r="B16" s="129"/>
      <c r="C16" s="121">
        <v>52.01</v>
      </c>
      <c r="D16" s="122" t="s">
        <v>89</v>
      </c>
      <c r="E16" s="123"/>
      <c r="F16" s="124"/>
      <c r="G16" s="125">
        <f t="shared" si="0"/>
        <v>218700</v>
      </c>
      <c r="H16" s="125">
        <f t="shared" si="0"/>
        <v>218700</v>
      </c>
      <c r="I16" s="126">
        <f t="shared" si="1"/>
        <v>437400</v>
      </c>
      <c r="J16" s="127"/>
    </row>
    <row r="17" spans="1:10" s="128" customFormat="1" ht="14.25" customHeight="1">
      <c r="A17" s="119"/>
      <c r="B17" s="129"/>
      <c r="C17" s="121">
        <v>52.02</v>
      </c>
      <c r="D17" s="122" t="s">
        <v>90</v>
      </c>
      <c r="E17" s="123"/>
      <c r="F17" s="124"/>
      <c r="G17" s="125">
        <f t="shared" si="0"/>
        <v>347850</v>
      </c>
      <c r="H17" s="125">
        <f t="shared" si="0"/>
        <v>347850</v>
      </c>
      <c r="I17" s="126">
        <f t="shared" si="1"/>
        <v>695700</v>
      </c>
      <c r="J17" s="127"/>
    </row>
    <row r="18" spans="1:10" s="128" customFormat="1" ht="14.25" customHeight="1">
      <c r="A18" s="130"/>
      <c r="B18" s="131"/>
      <c r="C18" s="132">
        <v>53.01</v>
      </c>
      <c r="D18" s="133" t="s">
        <v>91</v>
      </c>
      <c r="E18" s="134"/>
      <c r="F18" s="135"/>
      <c r="G18" s="125">
        <f t="shared" si="0"/>
        <v>15555.555555555557</v>
      </c>
      <c r="H18" s="125">
        <f t="shared" si="0"/>
        <v>15555.555555555557</v>
      </c>
      <c r="I18" s="126">
        <f t="shared" si="1"/>
        <v>31111.111111111113</v>
      </c>
      <c r="J18" s="127"/>
    </row>
    <row r="19" spans="1:9" ht="12.75">
      <c r="A19" s="136"/>
      <c r="B19" s="137"/>
      <c r="C19" s="138"/>
      <c r="D19" s="138"/>
      <c r="E19" s="139"/>
      <c r="F19" s="140" t="s">
        <v>92</v>
      </c>
      <c r="G19" s="141">
        <f>SUM(G8:G18)</f>
        <v>8999811.111111112</v>
      </c>
      <c r="H19" s="141">
        <f>SUM(H8:H18)</f>
        <v>8999811.111111112</v>
      </c>
      <c r="I19" s="142">
        <f>SUM(I8:I18)</f>
        <v>17999622.222222224</v>
      </c>
    </row>
    <row r="20" spans="1:10" s="128" customFormat="1" ht="12">
      <c r="A20" s="143"/>
      <c r="B20" s="144">
        <v>53.02</v>
      </c>
      <c r="C20" s="138" t="s">
        <v>63</v>
      </c>
      <c r="D20" s="145"/>
      <c r="E20" s="146"/>
      <c r="F20" s="147"/>
      <c r="G20" s="148">
        <f>G19*0.0038</f>
        <v>34199.282222222224</v>
      </c>
      <c r="H20" s="148">
        <f>H19*0.0038</f>
        <v>34199.282222222224</v>
      </c>
      <c r="I20" s="149">
        <f>I19*0.0038</f>
        <v>68398.56444444445</v>
      </c>
      <c r="J20" s="127"/>
    </row>
    <row r="21" spans="1:9" ht="12.75">
      <c r="A21" s="150"/>
      <c r="B21" s="151"/>
      <c r="C21" s="152"/>
      <c r="D21" s="152"/>
      <c r="E21" s="153"/>
      <c r="F21" s="140" t="s">
        <v>92</v>
      </c>
      <c r="G21" s="154">
        <f>SUM(G19:G20)</f>
        <v>9034010.393333334</v>
      </c>
      <c r="H21" s="154">
        <f>SUM(H19:H20)</f>
        <v>9034010.393333334</v>
      </c>
      <c r="I21" s="155">
        <f>SUM(I19:I20)</f>
        <v>18068020.78666667</v>
      </c>
    </row>
    <row r="22" spans="1:10" s="128" customFormat="1" ht="12">
      <c r="A22" s="136"/>
      <c r="B22" s="137"/>
      <c r="C22" s="138" t="s">
        <v>93</v>
      </c>
      <c r="D22" s="138"/>
      <c r="E22" s="139"/>
      <c r="F22" s="156">
        <v>0.03</v>
      </c>
      <c r="G22" s="157">
        <f>G21*0.03</f>
        <v>271020.3118</v>
      </c>
      <c r="H22" s="157">
        <f>H21*0.03</f>
        <v>271020.3118</v>
      </c>
      <c r="I22" s="126">
        <f>I21*0.03</f>
        <v>542040.6236</v>
      </c>
      <c r="J22" s="127"/>
    </row>
    <row r="23" spans="1:9" ht="12.75">
      <c r="A23" s="150"/>
      <c r="B23" s="151"/>
      <c r="C23" s="152"/>
      <c r="D23" s="152"/>
      <c r="E23" s="153"/>
      <c r="F23" s="158"/>
      <c r="G23" s="154">
        <f>SUM(G21:G22)</f>
        <v>9305030.705133334</v>
      </c>
      <c r="H23" s="154">
        <f>SUM(H21:H22)</f>
        <v>9305030.705133334</v>
      </c>
      <c r="I23" s="159">
        <f>SUM(I21:I22)</f>
        <v>18610061.410266668</v>
      </c>
    </row>
    <row r="24" spans="7:8" ht="18" customHeight="1">
      <c r="G24" s="160"/>
      <c r="H24" s="161"/>
    </row>
    <row r="25" spans="1:10" s="166" customFormat="1" ht="18" customHeight="1">
      <c r="A25" s="162" t="s">
        <v>94</v>
      </c>
      <c r="B25" s="162"/>
      <c r="C25" s="162"/>
      <c r="D25" s="163"/>
      <c r="E25" s="163"/>
      <c r="F25" s="163"/>
      <c r="G25" s="163"/>
      <c r="H25" s="162"/>
      <c r="I25" s="164"/>
      <c r="J25" s="165"/>
    </row>
    <row r="26" spans="1:10" s="172" customFormat="1" ht="23.25" customHeight="1">
      <c r="A26" s="167"/>
      <c r="B26" s="168"/>
      <c r="C26" s="114" t="s">
        <v>78</v>
      </c>
      <c r="D26" s="115"/>
      <c r="E26" s="115"/>
      <c r="F26" s="115"/>
      <c r="G26" s="116" t="s">
        <v>79</v>
      </c>
      <c r="H26" s="169" t="s">
        <v>80</v>
      </c>
      <c r="I26" s="170" t="s">
        <v>19</v>
      </c>
      <c r="J26" s="171"/>
    </row>
    <row r="27" spans="1:10" s="128" customFormat="1" ht="12.75" customHeight="1">
      <c r="A27" s="119"/>
      <c r="B27" s="189"/>
      <c r="C27" s="121">
        <v>13.02</v>
      </c>
      <c r="D27" s="122" t="s">
        <v>81</v>
      </c>
      <c r="E27" s="123"/>
      <c r="F27" s="124"/>
      <c r="G27" s="173">
        <f aca="true" t="shared" si="2" ref="G27:G37">I27*0.5</f>
        <v>0</v>
      </c>
      <c r="H27" s="173">
        <f aca="true" t="shared" si="3" ref="H27:H37">I27*0.5</f>
        <v>0</v>
      </c>
      <c r="I27" s="174">
        <f aca="true" t="shared" si="4" ref="I27:I37">$I$38*J27/100</f>
        <v>0</v>
      </c>
      <c r="J27"/>
    </row>
    <row r="28" spans="1:10" s="128" customFormat="1" ht="12.75" customHeight="1">
      <c r="A28" s="119"/>
      <c r="B28" s="189"/>
      <c r="C28" s="121">
        <v>15.02</v>
      </c>
      <c r="D28" s="122" t="s">
        <v>95</v>
      </c>
      <c r="E28" s="123"/>
      <c r="F28" s="124"/>
      <c r="G28" s="173">
        <f t="shared" si="2"/>
        <v>247200</v>
      </c>
      <c r="H28" s="173">
        <f t="shared" si="3"/>
        <v>247200</v>
      </c>
      <c r="I28" s="174">
        <f t="shared" si="4"/>
        <v>494400</v>
      </c>
      <c r="J28">
        <v>6.18</v>
      </c>
    </row>
    <row r="29" spans="1:10" s="128" customFormat="1" ht="12.75" customHeight="1">
      <c r="A29" s="119"/>
      <c r="B29" s="189"/>
      <c r="C29" s="121">
        <v>17.02</v>
      </c>
      <c r="D29" s="122" t="s">
        <v>96</v>
      </c>
      <c r="E29" s="123"/>
      <c r="F29" s="124"/>
      <c r="G29" s="173">
        <f t="shared" si="2"/>
        <v>1647200</v>
      </c>
      <c r="H29" s="173">
        <f t="shared" si="3"/>
        <v>1647200</v>
      </c>
      <c r="I29" s="174">
        <f t="shared" si="4"/>
        <v>3294400</v>
      </c>
      <c r="J29">
        <v>41.18</v>
      </c>
    </row>
    <row r="30" spans="1:10" s="128" customFormat="1" ht="12.75" customHeight="1">
      <c r="A30" s="119"/>
      <c r="B30" s="189"/>
      <c r="C30" s="121">
        <v>21.01</v>
      </c>
      <c r="D30" s="122" t="s">
        <v>84</v>
      </c>
      <c r="E30" s="123"/>
      <c r="F30" s="124"/>
      <c r="G30" s="173">
        <f t="shared" si="2"/>
        <v>843200</v>
      </c>
      <c r="H30" s="173">
        <f t="shared" si="3"/>
        <v>843200</v>
      </c>
      <c r="I30" s="174">
        <f t="shared" si="4"/>
        <v>1686400</v>
      </c>
      <c r="J30">
        <v>21.08</v>
      </c>
    </row>
    <row r="31" spans="1:10" s="128" customFormat="1" ht="12.75" customHeight="1">
      <c r="A31" s="119"/>
      <c r="B31" s="129"/>
      <c r="C31" s="121">
        <v>22.01</v>
      </c>
      <c r="D31" s="122" t="s">
        <v>85</v>
      </c>
      <c r="E31" s="123"/>
      <c r="F31" s="124"/>
      <c r="G31" s="173">
        <f t="shared" si="2"/>
        <v>79802.46913580247</v>
      </c>
      <c r="H31" s="173">
        <f t="shared" si="3"/>
        <v>79802.46913580247</v>
      </c>
      <c r="I31" s="174">
        <f t="shared" si="4"/>
        <v>159604.93827160494</v>
      </c>
      <c r="J31">
        <v>1.9950617283950618</v>
      </c>
    </row>
    <row r="32" spans="1:10" s="128" customFormat="1" ht="12.75" customHeight="1">
      <c r="A32" s="119"/>
      <c r="B32" s="129"/>
      <c r="C32" s="121">
        <v>32.01</v>
      </c>
      <c r="D32" s="122" t="s">
        <v>86</v>
      </c>
      <c r="E32" s="123"/>
      <c r="F32" s="124"/>
      <c r="G32" s="173">
        <f t="shared" si="2"/>
        <v>758200</v>
      </c>
      <c r="H32" s="173">
        <f t="shared" si="3"/>
        <v>758200</v>
      </c>
      <c r="I32" s="174">
        <f t="shared" si="4"/>
        <v>1516400</v>
      </c>
      <c r="J32">
        <v>18.955</v>
      </c>
    </row>
    <row r="33" spans="1:10" s="128" customFormat="1" ht="12.75" customHeight="1">
      <c r="A33" s="119"/>
      <c r="B33" s="129"/>
      <c r="C33" s="121">
        <v>45.01</v>
      </c>
      <c r="D33" s="122" t="s">
        <v>87</v>
      </c>
      <c r="E33" s="123"/>
      <c r="F33" s="124"/>
      <c r="G33" s="173">
        <f t="shared" si="2"/>
        <v>97600</v>
      </c>
      <c r="H33" s="173">
        <f t="shared" si="3"/>
        <v>97600</v>
      </c>
      <c r="I33" s="174">
        <f t="shared" si="4"/>
        <v>195200</v>
      </c>
      <c r="J33">
        <v>2.44</v>
      </c>
    </row>
    <row r="34" spans="1:10" s="128" customFormat="1" ht="12.75" customHeight="1">
      <c r="A34" s="119"/>
      <c r="B34" s="129"/>
      <c r="C34" s="121">
        <v>45.04</v>
      </c>
      <c r="D34" s="122" t="s">
        <v>88</v>
      </c>
      <c r="E34" s="123"/>
      <c r="F34" s="124">
        <v>0</v>
      </c>
      <c r="G34" s="173">
        <f t="shared" si="2"/>
        <v>68000</v>
      </c>
      <c r="H34" s="173">
        <f t="shared" si="3"/>
        <v>68000</v>
      </c>
      <c r="I34" s="174">
        <f t="shared" si="4"/>
        <v>136000</v>
      </c>
      <c r="J34">
        <v>1.7</v>
      </c>
    </row>
    <row r="35" spans="1:10" s="128" customFormat="1" ht="12.75" customHeight="1">
      <c r="A35" s="119"/>
      <c r="B35" s="129"/>
      <c r="C35" s="121">
        <v>52.01</v>
      </c>
      <c r="D35" s="122" t="s">
        <v>89</v>
      </c>
      <c r="E35" s="123"/>
      <c r="F35" s="124"/>
      <c r="G35" s="173">
        <f t="shared" si="2"/>
        <v>97200</v>
      </c>
      <c r="H35" s="173">
        <f t="shared" si="3"/>
        <v>97200</v>
      </c>
      <c r="I35" s="174">
        <f t="shared" si="4"/>
        <v>194400</v>
      </c>
      <c r="J35">
        <v>2.43</v>
      </c>
    </row>
    <row r="36" spans="1:10" s="128" customFormat="1" ht="12.75" customHeight="1">
      <c r="A36" s="119"/>
      <c r="B36" s="129"/>
      <c r="C36" s="121">
        <v>52.02</v>
      </c>
      <c r="D36" s="122" t="s">
        <v>90</v>
      </c>
      <c r="E36" s="123"/>
      <c r="F36" s="124"/>
      <c r="G36" s="173">
        <f t="shared" si="2"/>
        <v>154600</v>
      </c>
      <c r="H36" s="173">
        <f t="shared" si="3"/>
        <v>154600</v>
      </c>
      <c r="I36" s="174">
        <f t="shared" si="4"/>
        <v>309200</v>
      </c>
      <c r="J36">
        <v>3.865</v>
      </c>
    </row>
    <row r="37" spans="1:10" s="128" customFormat="1" ht="12.75" customHeight="1">
      <c r="A37" s="119"/>
      <c r="B37" s="129"/>
      <c r="C37" s="175">
        <v>53.01</v>
      </c>
      <c r="D37" s="176" t="s">
        <v>91</v>
      </c>
      <c r="E37" s="177"/>
      <c r="F37" s="178"/>
      <c r="G37" s="173">
        <f t="shared" si="2"/>
        <v>6913.580246913581</v>
      </c>
      <c r="H37" s="173">
        <f t="shared" si="3"/>
        <v>6913.580246913581</v>
      </c>
      <c r="I37" s="174">
        <f t="shared" si="4"/>
        <v>13827.160493827161</v>
      </c>
      <c r="J37">
        <v>0.17283950617283952</v>
      </c>
    </row>
    <row r="38" spans="1:10" ht="18" customHeight="1">
      <c r="A38" s="150"/>
      <c r="B38" s="179"/>
      <c r="C38" s="151"/>
      <c r="D38" s="152"/>
      <c r="E38" s="152"/>
      <c r="F38" s="140" t="s">
        <v>92</v>
      </c>
      <c r="G38" s="154">
        <f>SUM(G27:G37)</f>
        <v>3999916.049382716</v>
      </c>
      <c r="H38" s="154">
        <f>SUM(H27:H37)</f>
        <v>3999916.049382716</v>
      </c>
      <c r="I38" s="155">
        <v>8000000</v>
      </c>
      <c r="J38" s="92">
        <f>SUM(J27:J37)</f>
        <v>99.99790123456789</v>
      </c>
    </row>
    <row r="39" spans="1:9" ht="12.75">
      <c r="A39" s="180"/>
      <c r="B39" s="181" t="s">
        <v>97</v>
      </c>
      <c r="C39" s="182">
        <v>2.25</v>
      </c>
      <c r="H39" s="3"/>
      <c r="I39" s="183"/>
    </row>
    <row r="40" spans="1:9" ht="8.25" customHeight="1">
      <c r="A40" s="180"/>
      <c r="B40" s="182"/>
      <c r="C40" s="182"/>
      <c r="I40" s="184"/>
    </row>
    <row r="41" spans="1:9" ht="12.75">
      <c r="A41" s="150"/>
      <c r="B41" s="151"/>
      <c r="C41" s="152"/>
      <c r="D41" s="152"/>
      <c r="E41" s="153"/>
      <c r="F41" s="140" t="s">
        <v>92</v>
      </c>
      <c r="G41" s="154">
        <f>G38</f>
        <v>3999916.049382716</v>
      </c>
      <c r="H41" s="154">
        <f>H38</f>
        <v>3999916.049382716</v>
      </c>
      <c r="I41" s="155">
        <f>I38</f>
        <v>8000000</v>
      </c>
    </row>
    <row r="42" spans="1:10" s="128" customFormat="1" ht="12.75">
      <c r="A42" s="143"/>
      <c r="B42" s="144">
        <v>53.02</v>
      </c>
      <c r="C42" s="138" t="s">
        <v>63</v>
      </c>
      <c r="D42" s="145"/>
      <c r="E42" s="146"/>
      <c r="F42" s="147"/>
      <c r="G42" s="148">
        <f>G41*0.0038</f>
        <v>15199.680987654321</v>
      </c>
      <c r="H42" s="148">
        <f>H41*0.0038</f>
        <v>15199.680987654321</v>
      </c>
      <c r="I42" s="149">
        <f>SUM(G42:H42)</f>
        <v>30399.361975308642</v>
      </c>
      <c r="J42" s="93"/>
    </row>
    <row r="43" spans="1:11" ht="12.75">
      <c r="A43" s="150"/>
      <c r="B43" s="151"/>
      <c r="C43" s="152"/>
      <c r="D43" s="152"/>
      <c r="E43" s="153"/>
      <c r="F43" s="140" t="s">
        <v>92</v>
      </c>
      <c r="G43" s="154">
        <f>SUM(G41:G42)</f>
        <v>4015115.73037037</v>
      </c>
      <c r="H43" s="154">
        <f>SUM(H41:H42)</f>
        <v>4015115.73037037</v>
      </c>
      <c r="I43" s="155">
        <f>SUM(I41:I42)</f>
        <v>8030399.3619753085</v>
      </c>
      <c r="J43" s="93"/>
      <c r="K43" s="161"/>
    </row>
    <row r="44" spans="1:11" s="128" customFormat="1" ht="12.75">
      <c r="A44" s="136"/>
      <c r="B44" s="137"/>
      <c r="C44" s="138" t="s">
        <v>93</v>
      </c>
      <c r="D44" s="138"/>
      <c r="E44" s="139"/>
      <c r="F44" s="156">
        <v>0.05</v>
      </c>
      <c r="G44" s="157">
        <f>G43*0.05</f>
        <v>200755.78651851852</v>
      </c>
      <c r="H44" s="157">
        <f>H43*0.05</f>
        <v>200755.78651851852</v>
      </c>
      <c r="I44" s="126">
        <f>SUM(G44:H44)</f>
        <v>401511.57303703704</v>
      </c>
      <c r="J44" s="93"/>
      <c r="K44" s="185"/>
    </row>
    <row r="45" spans="1:10" ht="12.75">
      <c r="A45" s="150"/>
      <c r="B45" s="151"/>
      <c r="C45" s="152"/>
      <c r="D45" s="152"/>
      <c r="E45" s="153"/>
      <c r="F45" s="186" t="s">
        <v>19</v>
      </c>
      <c r="G45" s="187">
        <f>SUM(G43:G44)</f>
        <v>4215871.516888889</v>
      </c>
      <c r="H45" s="187">
        <f>SUM(H43:H44)</f>
        <v>4215871.516888889</v>
      </c>
      <c r="I45" s="159">
        <f>SUM(I43:I44)</f>
        <v>8431910.935012346</v>
      </c>
      <c r="J45" s="93"/>
    </row>
  </sheetData>
  <mergeCells count="7">
    <mergeCell ref="B8:B11"/>
    <mergeCell ref="B27:B30"/>
    <mergeCell ref="A1:I1"/>
    <mergeCell ref="A2:I2"/>
    <mergeCell ref="A4:C4"/>
    <mergeCell ref="D4:F4"/>
    <mergeCell ref="G4:I4"/>
  </mergeCells>
  <printOptions/>
  <pageMargins left="0.78" right="0" top="0.6298611111111111" bottom="0.31527777777777777" header="0.5118055555555556" footer="0.31527777777777777"/>
  <pageSetup horizontalDpi="300" verticalDpi="300" orientation="landscape" paperSize="9" r:id="rId1"/>
  <headerFooter alignWithMargins="0">
    <oddFooter>&amp;L&amp;6&amp;F  -  RESULTADOS $&amp;C&amp;7&amp;D  -  &amp;T&amp;R&amp;"Arial,Negrito"&amp;7                &amp;P   /   &amp;N</oddFooter>
  </headerFooter>
  <rowBreaks count="2" manualBreakCount="2">
    <brk id="23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ORC97-98.XLS</dc:title>
  <dc:subject>ORCAMENTO PROJETO - PROPOSTA/ REVISAO</dc:subject>
  <dc:creator>RICARDO GAROFALO LOOS - PROJETO</dc:creator>
  <cp:keywords/>
  <dc:description/>
  <cp:lastModifiedBy>Jorge Oliveira</cp:lastModifiedBy>
  <cp:lastPrinted>2006-03-06T17:28:34Z</cp:lastPrinted>
  <dcterms:created xsi:type="dcterms:W3CDTF">1998-07-06T14:28:53Z</dcterms:created>
  <dcterms:modified xsi:type="dcterms:W3CDTF">2006-03-06T17:30:29Z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00044688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00044688</vt:lpwstr>
  </property>
  <property fmtid="{D5CDD505-2E9C-101B-9397-08002B2CF9AE}" pid="21" name="_dlc_Doc">
    <vt:lpwstr>ATLASPDC-3-1756</vt:lpwstr>
  </property>
  <property fmtid="{D5CDD505-2E9C-101B-9397-08002B2CF9AE}" pid="22" name="_dlc_DocIdItemGu">
    <vt:lpwstr>14f10280-fe58-4469-b45b-e71e44a14eb3</vt:lpwstr>
  </property>
  <property fmtid="{D5CDD505-2E9C-101B-9397-08002B2CF9AE}" pid="23" name="_dlc_DocIdU">
    <vt:lpwstr>https://info.undp.org/docs/pdc/_layouts/DocIdRedir.aspx?ID=ATLASPDC-3-1756, ATLASPDC-3-1756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